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1C76067-90AC-4946-9A71-14136E4E7A9E}" xr6:coauthVersionLast="47" xr6:coauthVersionMax="47" xr10:uidLastSave="{00000000-0000-0000-0000-000000000000}"/>
  <bookViews>
    <workbookView xWindow="-28920" yWindow="-120" windowWidth="29040" windowHeight="15720" xr2:uid="{43CB6ACE-8C2E-4B04-B8EE-B1FC686FA2E1}"/>
  </bookViews>
  <sheets>
    <sheet name="Factură storno" sheetId="1" r:id="rId1"/>
    <sheet name="Registru stornări" sheetId="2" r:id="rId2"/>
    <sheet name="Linii storno" sheetId="3" r:id="rId3"/>
    <sheet name="Facturi emise" sheetId="4" r:id="rId4"/>
    <sheet name="Setări" sheetId="5" r:id="rId5"/>
  </sheets>
  <definedNames>
    <definedName name="Adresa">Setări!$C$7</definedName>
    <definedName name="_xlnm.Print_Area" localSheetId="0">'Factură storno'!$A$3:$I$30</definedName>
    <definedName name="CIF">Setări!$C$5</definedName>
    <definedName name="Firma">Setări!$C$4</definedName>
    <definedName name="ListaDaNu">Setări!$G$5:$G$6</definedName>
    <definedName name="ListaMotiv">Setări!$F$5:$F$9</definedName>
    <definedName name="ListaTip">Setări!$E$5:$E$6</definedName>
    <definedName name="RandS">'Factură storno'!$M$1</definedName>
    <definedName name="RegCom">Setări!$C$6</definedName>
    <definedName name="Sarb">Setări!$I$5:$I$43</definedName>
    <definedName name="Seria">Setări!$C$8</definedName>
    <definedName name="_xlnm.Print_Titles" localSheetId="1">'Registru stornări'!$4:$4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B9" i="1"/>
  <c r="B8" i="1"/>
  <c r="M1" i="1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L754" i="3" s="1"/>
  <c r="J755" i="3"/>
  <c r="L755" i="3" s="1"/>
  <c r="J756" i="3"/>
  <c r="L756" i="3" s="1"/>
  <c r="J757" i="3"/>
  <c r="L757" i="3" s="1"/>
  <c r="J758" i="3"/>
  <c r="L758" i="3" s="1"/>
  <c r="J759" i="3"/>
  <c r="L759" i="3" s="1"/>
  <c r="J760" i="3"/>
  <c r="L760" i="3" s="1"/>
  <c r="J761" i="3"/>
  <c r="L761" i="3" s="1"/>
  <c r="J762" i="3"/>
  <c r="L762" i="3" s="1"/>
  <c r="J763" i="3"/>
  <c r="L763" i="3" s="1"/>
  <c r="J764" i="3"/>
  <c r="L764" i="3" s="1"/>
  <c r="J765" i="3"/>
  <c r="L765" i="3" s="1"/>
  <c r="J766" i="3"/>
  <c r="L766" i="3" s="1"/>
  <c r="J767" i="3"/>
  <c r="L767" i="3" s="1"/>
  <c r="J768" i="3"/>
  <c r="L768" i="3" s="1"/>
  <c r="J769" i="3"/>
  <c r="L769" i="3" s="1"/>
  <c r="J770" i="3"/>
  <c r="L770" i="3" s="1"/>
  <c r="J771" i="3"/>
  <c r="L771" i="3" s="1"/>
  <c r="J772" i="3"/>
  <c r="L772" i="3" s="1"/>
  <c r="J773" i="3"/>
  <c r="L773" i="3" s="1"/>
  <c r="J774" i="3"/>
  <c r="L774" i="3" s="1"/>
  <c r="J775" i="3"/>
  <c r="L775" i="3" s="1"/>
  <c r="J776" i="3"/>
  <c r="L776" i="3" s="1"/>
  <c r="J777" i="3"/>
  <c r="L777" i="3" s="1"/>
  <c r="J778" i="3"/>
  <c r="L778" i="3" s="1"/>
  <c r="J779" i="3"/>
  <c r="L779" i="3" s="1"/>
  <c r="J780" i="3"/>
  <c r="L780" i="3" s="1"/>
  <c r="J781" i="3"/>
  <c r="L781" i="3" s="1"/>
  <c r="J782" i="3"/>
  <c r="L782" i="3" s="1"/>
  <c r="J783" i="3"/>
  <c r="L783" i="3" s="1"/>
  <c r="J784" i="3"/>
  <c r="L784" i="3" s="1"/>
  <c r="J785" i="3"/>
  <c r="L785" i="3" s="1"/>
  <c r="J786" i="3"/>
  <c r="L786" i="3" s="1"/>
  <c r="J787" i="3"/>
  <c r="L787" i="3" s="1"/>
  <c r="J788" i="3"/>
  <c r="L788" i="3" s="1"/>
  <c r="J789" i="3"/>
  <c r="L789" i="3" s="1"/>
  <c r="J790" i="3"/>
  <c r="L790" i="3" s="1"/>
  <c r="J791" i="3"/>
  <c r="L791" i="3" s="1"/>
  <c r="J792" i="3"/>
  <c r="L792" i="3" s="1"/>
  <c r="J793" i="3"/>
  <c r="L793" i="3" s="1"/>
  <c r="J794" i="3"/>
  <c r="L794" i="3" s="1"/>
  <c r="J795" i="3"/>
  <c r="L795" i="3" s="1"/>
  <c r="J796" i="3"/>
  <c r="L796" i="3" s="1"/>
  <c r="J797" i="3"/>
  <c r="L797" i="3" s="1"/>
  <c r="J798" i="3"/>
  <c r="L798" i="3" s="1"/>
  <c r="J799" i="3"/>
  <c r="L799" i="3" s="1"/>
  <c r="J800" i="3"/>
  <c r="L800" i="3" s="1"/>
  <c r="J801" i="3"/>
  <c r="L801" i="3" s="1"/>
  <c r="J802" i="3"/>
  <c r="L802" i="3" s="1"/>
  <c r="J803" i="3"/>
  <c r="L803" i="3" s="1"/>
  <c r="J804" i="3"/>
  <c r="L804" i="3" s="1"/>
  <c r="J805" i="3"/>
  <c r="L805" i="3" s="1"/>
  <c r="J806" i="3"/>
  <c r="L806" i="3" s="1"/>
  <c r="J807" i="3"/>
  <c r="L807" i="3" s="1"/>
  <c r="J808" i="3"/>
  <c r="L808" i="3" s="1"/>
  <c r="J809" i="3"/>
  <c r="L809" i="3" s="1"/>
  <c r="J810" i="3"/>
  <c r="L810" i="3" s="1"/>
  <c r="J811" i="3"/>
  <c r="L811" i="3" s="1"/>
  <c r="J812" i="3"/>
  <c r="L812" i="3" s="1"/>
  <c r="J813" i="3"/>
  <c r="L813" i="3" s="1"/>
  <c r="J814" i="3"/>
  <c r="L814" i="3" s="1"/>
  <c r="J815" i="3"/>
  <c r="L815" i="3" s="1"/>
  <c r="J816" i="3"/>
  <c r="L816" i="3" s="1"/>
  <c r="J817" i="3"/>
  <c r="L817" i="3" s="1"/>
  <c r="J818" i="3"/>
  <c r="L818" i="3" s="1"/>
  <c r="J819" i="3"/>
  <c r="L819" i="3" s="1"/>
  <c r="J820" i="3"/>
  <c r="L820" i="3" s="1"/>
  <c r="J821" i="3"/>
  <c r="L821" i="3" s="1"/>
  <c r="J822" i="3"/>
  <c r="L822" i="3" s="1"/>
  <c r="J823" i="3"/>
  <c r="L823" i="3" s="1"/>
  <c r="J824" i="3"/>
  <c r="L824" i="3" s="1"/>
  <c r="J825" i="3"/>
  <c r="L825" i="3" s="1"/>
  <c r="J826" i="3"/>
  <c r="L826" i="3" s="1"/>
  <c r="J827" i="3"/>
  <c r="L827" i="3" s="1"/>
  <c r="J828" i="3"/>
  <c r="L828" i="3" s="1"/>
  <c r="J829" i="3"/>
  <c r="L829" i="3" s="1"/>
  <c r="J830" i="3"/>
  <c r="L830" i="3" s="1"/>
  <c r="J831" i="3"/>
  <c r="L831" i="3" s="1"/>
  <c r="J832" i="3"/>
  <c r="L832" i="3" s="1"/>
  <c r="J833" i="3"/>
  <c r="L833" i="3" s="1"/>
  <c r="J834" i="3"/>
  <c r="L834" i="3" s="1"/>
  <c r="J835" i="3"/>
  <c r="L835" i="3" s="1"/>
  <c r="J836" i="3"/>
  <c r="L836" i="3" s="1"/>
  <c r="J837" i="3"/>
  <c r="L837" i="3" s="1"/>
  <c r="J838" i="3"/>
  <c r="L838" i="3" s="1"/>
  <c r="J839" i="3"/>
  <c r="L839" i="3" s="1"/>
  <c r="J840" i="3"/>
  <c r="L840" i="3" s="1"/>
  <c r="J841" i="3"/>
  <c r="L841" i="3" s="1"/>
  <c r="J842" i="3"/>
  <c r="L842" i="3" s="1"/>
  <c r="J843" i="3"/>
  <c r="L843" i="3" s="1"/>
  <c r="J844" i="3"/>
  <c r="L844" i="3" s="1"/>
  <c r="J845" i="3"/>
  <c r="L845" i="3" s="1"/>
  <c r="J846" i="3"/>
  <c r="L846" i="3" s="1"/>
  <c r="J847" i="3"/>
  <c r="L847" i="3" s="1"/>
  <c r="J848" i="3"/>
  <c r="L848" i="3" s="1"/>
  <c r="J849" i="3"/>
  <c r="L849" i="3" s="1"/>
  <c r="J850" i="3"/>
  <c r="L850" i="3" s="1"/>
  <c r="J851" i="3"/>
  <c r="L851" i="3" s="1"/>
  <c r="J852" i="3"/>
  <c r="L852" i="3" s="1"/>
  <c r="J853" i="3"/>
  <c r="L853" i="3" s="1"/>
  <c r="J854" i="3"/>
  <c r="L854" i="3" s="1"/>
  <c r="J855" i="3"/>
  <c r="L855" i="3" s="1"/>
  <c r="J856" i="3"/>
  <c r="L856" i="3" s="1"/>
  <c r="J857" i="3"/>
  <c r="L857" i="3" s="1"/>
  <c r="J858" i="3"/>
  <c r="L858" i="3" s="1"/>
  <c r="J859" i="3"/>
  <c r="L859" i="3" s="1"/>
  <c r="J860" i="3"/>
  <c r="L860" i="3" s="1"/>
  <c r="J861" i="3"/>
  <c r="L861" i="3" s="1"/>
  <c r="J862" i="3"/>
  <c r="L862" i="3" s="1"/>
  <c r="J863" i="3"/>
  <c r="L863" i="3" s="1"/>
  <c r="J864" i="3"/>
  <c r="L864" i="3" s="1"/>
  <c r="J865" i="3"/>
  <c r="L865" i="3" s="1"/>
  <c r="J866" i="3"/>
  <c r="L866" i="3" s="1"/>
  <c r="J867" i="3"/>
  <c r="L867" i="3" s="1"/>
  <c r="J868" i="3"/>
  <c r="L868" i="3" s="1"/>
  <c r="J869" i="3"/>
  <c r="L869" i="3" s="1"/>
  <c r="J870" i="3"/>
  <c r="L870" i="3" s="1"/>
  <c r="J871" i="3"/>
  <c r="L871" i="3" s="1"/>
  <c r="J872" i="3"/>
  <c r="L872" i="3" s="1"/>
  <c r="J873" i="3"/>
  <c r="L873" i="3" s="1"/>
  <c r="J874" i="3"/>
  <c r="L874" i="3" s="1"/>
  <c r="J875" i="3"/>
  <c r="L875" i="3" s="1"/>
  <c r="J876" i="3"/>
  <c r="L876" i="3" s="1"/>
  <c r="J877" i="3"/>
  <c r="L877" i="3" s="1"/>
  <c r="J878" i="3"/>
  <c r="L878" i="3" s="1"/>
  <c r="J879" i="3"/>
  <c r="L879" i="3" s="1"/>
  <c r="J880" i="3"/>
  <c r="L880" i="3" s="1"/>
  <c r="J881" i="3"/>
  <c r="L881" i="3" s="1"/>
  <c r="J882" i="3"/>
  <c r="L882" i="3" s="1"/>
  <c r="J883" i="3"/>
  <c r="L883" i="3" s="1"/>
  <c r="J884" i="3"/>
  <c r="L884" i="3" s="1"/>
  <c r="J885" i="3"/>
  <c r="L885" i="3" s="1"/>
  <c r="J886" i="3"/>
  <c r="L886" i="3" s="1"/>
  <c r="J887" i="3"/>
  <c r="L887" i="3" s="1"/>
  <c r="J888" i="3"/>
  <c r="L888" i="3" s="1"/>
  <c r="J889" i="3"/>
  <c r="L889" i="3" s="1"/>
  <c r="J890" i="3"/>
  <c r="L890" i="3" s="1"/>
  <c r="J891" i="3"/>
  <c r="L891" i="3" s="1"/>
  <c r="J892" i="3"/>
  <c r="L892" i="3" s="1"/>
  <c r="J893" i="3"/>
  <c r="L893" i="3" s="1"/>
  <c r="J894" i="3"/>
  <c r="L894" i="3" s="1"/>
  <c r="J895" i="3"/>
  <c r="L895" i="3" s="1"/>
  <c r="J896" i="3"/>
  <c r="L896" i="3" s="1"/>
  <c r="J897" i="3"/>
  <c r="L897" i="3" s="1"/>
  <c r="J898" i="3"/>
  <c r="L898" i="3" s="1"/>
  <c r="J899" i="3"/>
  <c r="L899" i="3" s="1"/>
  <c r="J900" i="3"/>
  <c r="L900" i="3" s="1"/>
  <c r="J901" i="3"/>
  <c r="L901" i="3" s="1"/>
  <c r="J902" i="3"/>
  <c r="L902" i="3" s="1"/>
  <c r="J903" i="3"/>
  <c r="L903" i="3" s="1"/>
  <c r="J904" i="3"/>
  <c r="L904" i="3" s="1"/>
  <c r="J905" i="3"/>
  <c r="L905" i="3" s="1"/>
  <c r="J906" i="3"/>
  <c r="L906" i="3" s="1"/>
  <c r="J907" i="3"/>
  <c r="L907" i="3" s="1"/>
  <c r="J908" i="3"/>
  <c r="L908" i="3" s="1"/>
  <c r="J909" i="3"/>
  <c r="L909" i="3" s="1"/>
  <c r="J910" i="3"/>
  <c r="L910" i="3" s="1"/>
  <c r="J911" i="3"/>
  <c r="L911" i="3" s="1"/>
  <c r="J912" i="3"/>
  <c r="L912" i="3" s="1"/>
  <c r="J913" i="3"/>
  <c r="L913" i="3" s="1"/>
  <c r="J914" i="3"/>
  <c r="L914" i="3" s="1"/>
  <c r="J915" i="3"/>
  <c r="L915" i="3" s="1"/>
  <c r="J916" i="3"/>
  <c r="L916" i="3" s="1"/>
  <c r="J917" i="3"/>
  <c r="L917" i="3" s="1"/>
  <c r="J918" i="3"/>
  <c r="L918" i="3" s="1"/>
  <c r="J919" i="3"/>
  <c r="L919" i="3" s="1"/>
  <c r="J920" i="3"/>
  <c r="L920" i="3" s="1"/>
  <c r="J921" i="3"/>
  <c r="L921" i="3" s="1"/>
  <c r="J922" i="3"/>
  <c r="L922" i="3" s="1"/>
  <c r="J923" i="3"/>
  <c r="L923" i="3" s="1"/>
  <c r="J924" i="3"/>
  <c r="L924" i="3" s="1"/>
  <c r="J925" i="3"/>
  <c r="L925" i="3" s="1"/>
  <c r="J926" i="3"/>
  <c r="L926" i="3" s="1"/>
  <c r="J927" i="3"/>
  <c r="L927" i="3" s="1"/>
  <c r="J928" i="3"/>
  <c r="L928" i="3" s="1"/>
  <c r="J929" i="3"/>
  <c r="L929" i="3" s="1"/>
  <c r="J930" i="3"/>
  <c r="L930" i="3" s="1"/>
  <c r="J931" i="3"/>
  <c r="L931" i="3" s="1"/>
  <c r="J932" i="3"/>
  <c r="L932" i="3" s="1"/>
  <c r="J933" i="3"/>
  <c r="L933" i="3" s="1"/>
  <c r="J934" i="3"/>
  <c r="L934" i="3" s="1"/>
  <c r="J935" i="3"/>
  <c r="L935" i="3" s="1"/>
  <c r="J936" i="3"/>
  <c r="L936" i="3" s="1"/>
  <c r="J937" i="3"/>
  <c r="L937" i="3" s="1"/>
  <c r="J938" i="3"/>
  <c r="L938" i="3" s="1"/>
  <c r="J939" i="3"/>
  <c r="L939" i="3" s="1"/>
  <c r="J940" i="3"/>
  <c r="L940" i="3" s="1"/>
  <c r="J941" i="3"/>
  <c r="L941" i="3" s="1"/>
  <c r="J942" i="3"/>
  <c r="L942" i="3" s="1"/>
  <c r="J943" i="3"/>
  <c r="L943" i="3" s="1"/>
  <c r="J944" i="3"/>
  <c r="L944" i="3" s="1"/>
  <c r="J945" i="3"/>
  <c r="L945" i="3" s="1"/>
  <c r="J946" i="3"/>
  <c r="L946" i="3" s="1"/>
  <c r="J947" i="3"/>
  <c r="L947" i="3" s="1"/>
  <c r="J948" i="3"/>
  <c r="L948" i="3" s="1"/>
  <c r="J949" i="3"/>
  <c r="L949" i="3" s="1"/>
  <c r="J950" i="3"/>
  <c r="L950" i="3" s="1"/>
  <c r="J951" i="3"/>
  <c r="L951" i="3" s="1"/>
  <c r="J952" i="3"/>
  <c r="L952" i="3" s="1"/>
  <c r="J953" i="3"/>
  <c r="L953" i="3" s="1"/>
  <c r="J954" i="3"/>
  <c r="L954" i="3" s="1"/>
  <c r="J955" i="3"/>
  <c r="L955" i="3" s="1"/>
  <c r="J956" i="3"/>
  <c r="L956" i="3" s="1"/>
  <c r="J957" i="3"/>
  <c r="L957" i="3" s="1"/>
  <c r="J958" i="3"/>
  <c r="L958" i="3" s="1"/>
  <c r="J959" i="3"/>
  <c r="L959" i="3" s="1"/>
  <c r="J960" i="3"/>
  <c r="L960" i="3" s="1"/>
  <c r="J961" i="3"/>
  <c r="L961" i="3" s="1"/>
  <c r="J962" i="3"/>
  <c r="L962" i="3" s="1"/>
  <c r="J963" i="3"/>
  <c r="L963" i="3" s="1"/>
  <c r="J964" i="3"/>
  <c r="L964" i="3" s="1"/>
  <c r="J965" i="3"/>
  <c r="L965" i="3" s="1"/>
  <c r="J966" i="3"/>
  <c r="L966" i="3" s="1"/>
  <c r="J967" i="3"/>
  <c r="L967" i="3" s="1"/>
  <c r="J968" i="3"/>
  <c r="L968" i="3" s="1"/>
  <c r="J969" i="3"/>
  <c r="L969" i="3" s="1"/>
  <c r="J970" i="3"/>
  <c r="L970" i="3" s="1"/>
  <c r="J971" i="3"/>
  <c r="L971" i="3" s="1"/>
  <c r="J972" i="3"/>
  <c r="L972" i="3" s="1"/>
  <c r="J973" i="3"/>
  <c r="L973" i="3" s="1"/>
  <c r="J974" i="3"/>
  <c r="L974" i="3" s="1"/>
  <c r="J975" i="3"/>
  <c r="L975" i="3" s="1"/>
  <c r="J976" i="3"/>
  <c r="L976" i="3" s="1"/>
  <c r="J977" i="3"/>
  <c r="L977" i="3" s="1"/>
  <c r="J978" i="3"/>
  <c r="L978" i="3" s="1"/>
  <c r="J979" i="3"/>
  <c r="L979" i="3" s="1"/>
  <c r="J980" i="3"/>
  <c r="L980" i="3" s="1"/>
  <c r="J981" i="3"/>
  <c r="L981" i="3" s="1"/>
  <c r="J982" i="3"/>
  <c r="L982" i="3" s="1"/>
  <c r="J983" i="3"/>
  <c r="L983" i="3" s="1"/>
  <c r="J984" i="3"/>
  <c r="L984" i="3" s="1"/>
  <c r="J985" i="3"/>
  <c r="L985" i="3" s="1"/>
  <c r="J986" i="3"/>
  <c r="L986" i="3" s="1"/>
  <c r="J987" i="3"/>
  <c r="L987" i="3" s="1"/>
  <c r="J988" i="3"/>
  <c r="L988" i="3" s="1"/>
  <c r="J989" i="3"/>
  <c r="L989" i="3" s="1"/>
  <c r="J990" i="3"/>
  <c r="L990" i="3" s="1"/>
  <c r="J991" i="3"/>
  <c r="L991" i="3" s="1"/>
  <c r="J992" i="3"/>
  <c r="L992" i="3" s="1"/>
  <c r="J993" i="3"/>
  <c r="L993" i="3" s="1"/>
  <c r="J994" i="3"/>
  <c r="L994" i="3" s="1"/>
  <c r="J995" i="3"/>
  <c r="L995" i="3" s="1"/>
  <c r="J996" i="3"/>
  <c r="L996" i="3" s="1"/>
  <c r="J997" i="3"/>
  <c r="L997" i="3" s="1"/>
  <c r="J998" i="3"/>
  <c r="L998" i="3" s="1"/>
  <c r="J999" i="3"/>
  <c r="L999" i="3" s="1"/>
  <c r="J1000" i="3"/>
  <c r="L1000" i="3" s="1"/>
  <c r="J1001" i="3"/>
  <c r="L1001" i="3" s="1"/>
  <c r="J1002" i="3"/>
  <c r="L1002" i="3" s="1"/>
  <c r="J1003" i="3"/>
  <c r="L1003" i="3" s="1"/>
  <c r="J1004" i="3"/>
  <c r="L1004" i="3" s="1"/>
  <c r="I8" i="3"/>
  <c r="K8" i="3" s="1"/>
  <c r="L8" i="3" s="1"/>
  <c r="I9" i="3"/>
  <c r="K9" i="3" s="1"/>
  <c r="L9" i="3" s="1"/>
  <c r="I10" i="3"/>
  <c r="K10" i="3" s="1"/>
  <c r="L10" i="3" s="1"/>
  <c r="I11" i="3"/>
  <c r="K11" i="3" s="1"/>
  <c r="L11" i="3" s="1"/>
  <c r="I12" i="3"/>
  <c r="K12" i="3" s="1"/>
  <c r="L12" i="3" s="1"/>
  <c r="I13" i="3"/>
  <c r="K13" i="3" s="1"/>
  <c r="L13" i="3" s="1"/>
  <c r="I14" i="3"/>
  <c r="K14" i="3" s="1"/>
  <c r="L14" i="3" s="1"/>
  <c r="I15" i="3"/>
  <c r="K15" i="3" s="1"/>
  <c r="L15" i="3" s="1"/>
  <c r="I16" i="3"/>
  <c r="K16" i="3" s="1"/>
  <c r="L16" i="3" s="1"/>
  <c r="I17" i="3"/>
  <c r="K17" i="3" s="1"/>
  <c r="L17" i="3" s="1"/>
  <c r="I18" i="3"/>
  <c r="K18" i="3" s="1"/>
  <c r="L18" i="3" s="1"/>
  <c r="I19" i="3"/>
  <c r="K19" i="3" s="1"/>
  <c r="L19" i="3" s="1"/>
  <c r="I20" i="3"/>
  <c r="K20" i="3" s="1"/>
  <c r="L20" i="3" s="1"/>
  <c r="I21" i="3"/>
  <c r="K21" i="3" s="1"/>
  <c r="L21" i="3" s="1"/>
  <c r="I22" i="3"/>
  <c r="K22" i="3" s="1"/>
  <c r="L22" i="3" s="1"/>
  <c r="I23" i="3"/>
  <c r="K23" i="3" s="1"/>
  <c r="L23" i="3" s="1"/>
  <c r="I24" i="3"/>
  <c r="K24" i="3" s="1"/>
  <c r="L24" i="3" s="1"/>
  <c r="I25" i="3"/>
  <c r="K25" i="3" s="1"/>
  <c r="L25" i="3" s="1"/>
  <c r="I26" i="3"/>
  <c r="K26" i="3" s="1"/>
  <c r="L26" i="3" s="1"/>
  <c r="I27" i="3"/>
  <c r="K27" i="3" s="1"/>
  <c r="L27" i="3" s="1"/>
  <c r="I28" i="3"/>
  <c r="K28" i="3" s="1"/>
  <c r="L28" i="3" s="1"/>
  <c r="I29" i="3"/>
  <c r="K29" i="3" s="1"/>
  <c r="L29" i="3" s="1"/>
  <c r="I30" i="3"/>
  <c r="K30" i="3" s="1"/>
  <c r="L30" i="3" s="1"/>
  <c r="I31" i="3"/>
  <c r="K31" i="3" s="1"/>
  <c r="L31" i="3" s="1"/>
  <c r="I32" i="3"/>
  <c r="K32" i="3" s="1"/>
  <c r="L32" i="3" s="1"/>
  <c r="I33" i="3"/>
  <c r="K33" i="3" s="1"/>
  <c r="L33" i="3" s="1"/>
  <c r="I34" i="3"/>
  <c r="K34" i="3" s="1"/>
  <c r="L34" i="3" s="1"/>
  <c r="I35" i="3"/>
  <c r="K35" i="3" s="1"/>
  <c r="L35" i="3" s="1"/>
  <c r="I36" i="3"/>
  <c r="K36" i="3" s="1"/>
  <c r="L36" i="3" s="1"/>
  <c r="I37" i="3"/>
  <c r="K37" i="3" s="1"/>
  <c r="L37" i="3" s="1"/>
  <c r="I38" i="3"/>
  <c r="K38" i="3" s="1"/>
  <c r="L38" i="3" s="1"/>
  <c r="I39" i="3"/>
  <c r="K39" i="3" s="1"/>
  <c r="L39" i="3" s="1"/>
  <c r="I40" i="3"/>
  <c r="K40" i="3" s="1"/>
  <c r="L40" i="3" s="1"/>
  <c r="I41" i="3"/>
  <c r="K41" i="3" s="1"/>
  <c r="L41" i="3" s="1"/>
  <c r="I42" i="3"/>
  <c r="K42" i="3" s="1"/>
  <c r="L42" i="3" s="1"/>
  <c r="I43" i="3"/>
  <c r="K43" i="3" s="1"/>
  <c r="L43" i="3" s="1"/>
  <c r="I44" i="3"/>
  <c r="K44" i="3" s="1"/>
  <c r="L44" i="3" s="1"/>
  <c r="I45" i="3"/>
  <c r="K45" i="3" s="1"/>
  <c r="L45" i="3" s="1"/>
  <c r="I46" i="3"/>
  <c r="K46" i="3" s="1"/>
  <c r="L46" i="3" s="1"/>
  <c r="I47" i="3"/>
  <c r="K47" i="3" s="1"/>
  <c r="L47" i="3" s="1"/>
  <c r="I48" i="3"/>
  <c r="K48" i="3" s="1"/>
  <c r="L48" i="3" s="1"/>
  <c r="I49" i="3"/>
  <c r="K49" i="3" s="1"/>
  <c r="L49" i="3" s="1"/>
  <c r="I50" i="3"/>
  <c r="K50" i="3" s="1"/>
  <c r="L50" i="3" s="1"/>
  <c r="I51" i="3"/>
  <c r="K51" i="3" s="1"/>
  <c r="L51" i="3" s="1"/>
  <c r="I52" i="3"/>
  <c r="K52" i="3" s="1"/>
  <c r="L52" i="3" s="1"/>
  <c r="I53" i="3"/>
  <c r="K53" i="3" s="1"/>
  <c r="L53" i="3" s="1"/>
  <c r="I54" i="3"/>
  <c r="K54" i="3" s="1"/>
  <c r="L54" i="3" s="1"/>
  <c r="I55" i="3"/>
  <c r="K55" i="3" s="1"/>
  <c r="L55" i="3" s="1"/>
  <c r="I56" i="3"/>
  <c r="K56" i="3" s="1"/>
  <c r="L56" i="3" s="1"/>
  <c r="I57" i="3"/>
  <c r="K57" i="3" s="1"/>
  <c r="L57" i="3" s="1"/>
  <c r="I58" i="3"/>
  <c r="K58" i="3" s="1"/>
  <c r="L58" i="3" s="1"/>
  <c r="I59" i="3"/>
  <c r="K59" i="3" s="1"/>
  <c r="L59" i="3" s="1"/>
  <c r="I60" i="3"/>
  <c r="K60" i="3" s="1"/>
  <c r="L60" i="3" s="1"/>
  <c r="I61" i="3"/>
  <c r="K61" i="3" s="1"/>
  <c r="L61" i="3" s="1"/>
  <c r="I62" i="3"/>
  <c r="K62" i="3" s="1"/>
  <c r="L62" i="3" s="1"/>
  <c r="I63" i="3"/>
  <c r="K63" i="3" s="1"/>
  <c r="L63" i="3" s="1"/>
  <c r="I64" i="3"/>
  <c r="K64" i="3" s="1"/>
  <c r="L64" i="3" s="1"/>
  <c r="I65" i="3"/>
  <c r="K65" i="3" s="1"/>
  <c r="L65" i="3" s="1"/>
  <c r="I66" i="3"/>
  <c r="K66" i="3" s="1"/>
  <c r="L66" i="3" s="1"/>
  <c r="I67" i="3"/>
  <c r="K67" i="3" s="1"/>
  <c r="L67" i="3" s="1"/>
  <c r="I68" i="3"/>
  <c r="K68" i="3" s="1"/>
  <c r="L68" i="3" s="1"/>
  <c r="I69" i="3"/>
  <c r="K69" i="3" s="1"/>
  <c r="L69" i="3" s="1"/>
  <c r="I70" i="3"/>
  <c r="K70" i="3" s="1"/>
  <c r="L70" i="3" s="1"/>
  <c r="I71" i="3"/>
  <c r="K71" i="3" s="1"/>
  <c r="L71" i="3" s="1"/>
  <c r="I72" i="3"/>
  <c r="K72" i="3" s="1"/>
  <c r="L72" i="3" s="1"/>
  <c r="I73" i="3"/>
  <c r="K73" i="3" s="1"/>
  <c r="L73" i="3" s="1"/>
  <c r="I74" i="3"/>
  <c r="K74" i="3" s="1"/>
  <c r="L74" i="3" s="1"/>
  <c r="I75" i="3"/>
  <c r="K75" i="3" s="1"/>
  <c r="L75" i="3" s="1"/>
  <c r="I76" i="3"/>
  <c r="K76" i="3" s="1"/>
  <c r="L76" i="3" s="1"/>
  <c r="I77" i="3"/>
  <c r="K77" i="3" s="1"/>
  <c r="L77" i="3" s="1"/>
  <c r="I78" i="3"/>
  <c r="K78" i="3" s="1"/>
  <c r="L78" i="3" s="1"/>
  <c r="I79" i="3"/>
  <c r="K79" i="3" s="1"/>
  <c r="L79" i="3" s="1"/>
  <c r="I80" i="3"/>
  <c r="K80" i="3" s="1"/>
  <c r="L80" i="3" s="1"/>
  <c r="I81" i="3"/>
  <c r="K81" i="3" s="1"/>
  <c r="L81" i="3" s="1"/>
  <c r="I82" i="3"/>
  <c r="K82" i="3" s="1"/>
  <c r="L82" i="3" s="1"/>
  <c r="I83" i="3"/>
  <c r="K83" i="3" s="1"/>
  <c r="L83" i="3" s="1"/>
  <c r="I84" i="3"/>
  <c r="K84" i="3" s="1"/>
  <c r="L84" i="3" s="1"/>
  <c r="I85" i="3"/>
  <c r="K85" i="3" s="1"/>
  <c r="L85" i="3" s="1"/>
  <c r="I86" i="3"/>
  <c r="K86" i="3" s="1"/>
  <c r="L86" i="3" s="1"/>
  <c r="I87" i="3"/>
  <c r="K87" i="3" s="1"/>
  <c r="L87" i="3" s="1"/>
  <c r="I88" i="3"/>
  <c r="K88" i="3" s="1"/>
  <c r="L88" i="3" s="1"/>
  <c r="I89" i="3"/>
  <c r="K89" i="3" s="1"/>
  <c r="L89" i="3" s="1"/>
  <c r="I90" i="3"/>
  <c r="K90" i="3" s="1"/>
  <c r="L90" i="3" s="1"/>
  <c r="I91" i="3"/>
  <c r="K91" i="3" s="1"/>
  <c r="L91" i="3" s="1"/>
  <c r="I92" i="3"/>
  <c r="K92" i="3" s="1"/>
  <c r="L92" i="3" s="1"/>
  <c r="I93" i="3"/>
  <c r="K93" i="3" s="1"/>
  <c r="L93" i="3" s="1"/>
  <c r="I94" i="3"/>
  <c r="K94" i="3" s="1"/>
  <c r="L94" i="3" s="1"/>
  <c r="I95" i="3"/>
  <c r="K95" i="3" s="1"/>
  <c r="L95" i="3" s="1"/>
  <c r="I96" i="3"/>
  <c r="K96" i="3" s="1"/>
  <c r="L96" i="3" s="1"/>
  <c r="I97" i="3"/>
  <c r="K97" i="3" s="1"/>
  <c r="L97" i="3" s="1"/>
  <c r="I98" i="3"/>
  <c r="K98" i="3" s="1"/>
  <c r="L98" i="3" s="1"/>
  <c r="I99" i="3"/>
  <c r="K99" i="3" s="1"/>
  <c r="L99" i="3" s="1"/>
  <c r="I100" i="3"/>
  <c r="K100" i="3" s="1"/>
  <c r="L100" i="3" s="1"/>
  <c r="I101" i="3"/>
  <c r="K101" i="3" s="1"/>
  <c r="L101" i="3" s="1"/>
  <c r="I102" i="3"/>
  <c r="K102" i="3" s="1"/>
  <c r="L102" i="3" s="1"/>
  <c r="I103" i="3"/>
  <c r="K103" i="3" s="1"/>
  <c r="L103" i="3" s="1"/>
  <c r="I104" i="3"/>
  <c r="K104" i="3" s="1"/>
  <c r="L104" i="3" s="1"/>
  <c r="I105" i="3"/>
  <c r="K105" i="3" s="1"/>
  <c r="L105" i="3" s="1"/>
  <c r="I106" i="3"/>
  <c r="K106" i="3" s="1"/>
  <c r="L106" i="3" s="1"/>
  <c r="I107" i="3"/>
  <c r="K107" i="3" s="1"/>
  <c r="L107" i="3" s="1"/>
  <c r="I108" i="3"/>
  <c r="K108" i="3" s="1"/>
  <c r="L108" i="3" s="1"/>
  <c r="I109" i="3"/>
  <c r="K109" i="3" s="1"/>
  <c r="L109" i="3" s="1"/>
  <c r="I110" i="3"/>
  <c r="K110" i="3" s="1"/>
  <c r="L110" i="3" s="1"/>
  <c r="I111" i="3"/>
  <c r="K111" i="3" s="1"/>
  <c r="L111" i="3" s="1"/>
  <c r="I112" i="3"/>
  <c r="K112" i="3" s="1"/>
  <c r="L112" i="3" s="1"/>
  <c r="I113" i="3"/>
  <c r="K113" i="3" s="1"/>
  <c r="L113" i="3" s="1"/>
  <c r="I114" i="3"/>
  <c r="K114" i="3" s="1"/>
  <c r="L114" i="3" s="1"/>
  <c r="I115" i="3"/>
  <c r="K115" i="3" s="1"/>
  <c r="L115" i="3" s="1"/>
  <c r="I116" i="3"/>
  <c r="K116" i="3" s="1"/>
  <c r="L116" i="3" s="1"/>
  <c r="I117" i="3"/>
  <c r="K117" i="3" s="1"/>
  <c r="L117" i="3" s="1"/>
  <c r="I118" i="3"/>
  <c r="K118" i="3" s="1"/>
  <c r="L118" i="3" s="1"/>
  <c r="I119" i="3"/>
  <c r="K119" i="3" s="1"/>
  <c r="L119" i="3" s="1"/>
  <c r="I120" i="3"/>
  <c r="K120" i="3" s="1"/>
  <c r="L120" i="3" s="1"/>
  <c r="I121" i="3"/>
  <c r="K121" i="3" s="1"/>
  <c r="L121" i="3" s="1"/>
  <c r="I122" i="3"/>
  <c r="K122" i="3" s="1"/>
  <c r="L122" i="3" s="1"/>
  <c r="I123" i="3"/>
  <c r="K123" i="3" s="1"/>
  <c r="L123" i="3" s="1"/>
  <c r="I124" i="3"/>
  <c r="K124" i="3" s="1"/>
  <c r="L124" i="3" s="1"/>
  <c r="I125" i="3"/>
  <c r="K125" i="3" s="1"/>
  <c r="L125" i="3" s="1"/>
  <c r="I126" i="3"/>
  <c r="K126" i="3" s="1"/>
  <c r="L126" i="3" s="1"/>
  <c r="I127" i="3"/>
  <c r="K127" i="3" s="1"/>
  <c r="L127" i="3" s="1"/>
  <c r="I128" i="3"/>
  <c r="K128" i="3" s="1"/>
  <c r="L128" i="3" s="1"/>
  <c r="I129" i="3"/>
  <c r="K129" i="3" s="1"/>
  <c r="L129" i="3" s="1"/>
  <c r="I130" i="3"/>
  <c r="K130" i="3" s="1"/>
  <c r="L130" i="3" s="1"/>
  <c r="I131" i="3"/>
  <c r="K131" i="3" s="1"/>
  <c r="L131" i="3" s="1"/>
  <c r="I132" i="3"/>
  <c r="K132" i="3" s="1"/>
  <c r="L132" i="3" s="1"/>
  <c r="I133" i="3"/>
  <c r="K133" i="3" s="1"/>
  <c r="L133" i="3" s="1"/>
  <c r="I134" i="3"/>
  <c r="K134" i="3" s="1"/>
  <c r="L134" i="3" s="1"/>
  <c r="I135" i="3"/>
  <c r="K135" i="3" s="1"/>
  <c r="L135" i="3" s="1"/>
  <c r="I136" i="3"/>
  <c r="K136" i="3" s="1"/>
  <c r="L136" i="3" s="1"/>
  <c r="I137" i="3"/>
  <c r="K137" i="3" s="1"/>
  <c r="L137" i="3" s="1"/>
  <c r="I138" i="3"/>
  <c r="K138" i="3" s="1"/>
  <c r="L138" i="3" s="1"/>
  <c r="I139" i="3"/>
  <c r="K139" i="3" s="1"/>
  <c r="L139" i="3" s="1"/>
  <c r="I140" i="3"/>
  <c r="K140" i="3" s="1"/>
  <c r="L140" i="3" s="1"/>
  <c r="I141" i="3"/>
  <c r="K141" i="3" s="1"/>
  <c r="L141" i="3" s="1"/>
  <c r="I142" i="3"/>
  <c r="K142" i="3" s="1"/>
  <c r="L142" i="3" s="1"/>
  <c r="I143" i="3"/>
  <c r="K143" i="3" s="1"/>
  <c r="L143" i="3" s="1"/>
  <c r="I144" i="3"/>
  <c r="K144" i="3" s="1"/>
  <c r="L144" i="3" s="1"/>
  <c r="I145" i="3"/>
  <c r="K145" i="3" s="1"/>
  <c r="L145" i="3" s="1"/>
  <c r="I146" i="3"/>
  <c r="K146" i="3" s="1"/>
  <c r="L146" i="3" s="1"/>
  <c r="I147" i="3"/>
  <c r="K147" i="3" s="1"/>
  <c r="L147" i="3" s="1"/>
  <c r="I148" i="3"/>
  <c r="K148" i="3" s="1"/>
  <c r="L148" i="3" s="1"/>
  <c r="I149" i="3"/>
  <c r="K149" i="3" s="1"/>
  <c r="L149" i="3" s="1"/>
  <c r="I150" i="3"/>
  <c r="K150" i="3" s="1"/>
  <c r="L150" i="3" s="1"/>
  <c r="I151" i="3"/>
  <c r="K151" i="3" s="1"/>
  <c r="L151" i="3" s="1"/>
  <c r="I152" i="3"/>
  <c r="K152" i="3" s="1"/>
  <c r="L152" i="3" s="1"/>
  <c r="I153" i="3"/>
  <c r="K153" i="3" s="1"/>
  <c r="L153" i="3" s="1"/>
  <c r="I154" i="3"/>
  <c r="K154" i="3" s="1"/>
  <c r="L154" i="3" s="1"/>
  <c r="I155" i="3"/>
  <c r="K155" i="3" s="1"/>
  <c r="L155" i="3" s="1"/>
  <c r="I156" i="3"/>
  <c r="K156" i="3" s="1"/>
  <c r="L156" i="3" s="1"/>
  <c r="I157" i="3"/>
  <c r="K157" i="3" s="1"/>
  <c r="L157" i="3" s="1"/>
  <c r="I158" i="3"/>
  <c r="K158" i="3" s="1"/>
  <c r="L158" i="3" s="1"/>
  <c r="I159" i="3"/>
  <c r="K159" i="3" s="1"/>
  <c r="L159" i="3" s="1"/>
  <c r="I160" i="3"/>
  <c r="K160" i="3" s="1"/>
  <c r="L160" i="3" s="1"/>
  <c r="I161" i="3"/>
  <c r="K161" i="3" s="1"/>
  <c r="L161" i="3" s="1"/>
  <c r="I162" i="3"/>
  <c r="K162" i="3" s="1"/>
  <c r="L162" i="3" s="1"/>
  <c r="I163" i="3"/>
  <c r="K163" i="3" s="1"/>
  <c r="L163" i="3" s="1"/>
  <c r="I164" i="3"/>
  <c r="K164" i="3" s="1"/>
  <c r="L164" i="3" s="1"/>
  <c r="I165" i="3"/>
  <c r="K165" i="3" s="1"/>
  <c r="L165" i="3" s="1"/>
  <c r="I166" i="3"/>
  <c r="K166" i="3" s="1"/>
  <c r="L166" i="3" s="1"/>
  <c r="I167" i="3"/>
  <c r="K167" i="3" s="1"/>
  <c r="L167" i="3" s="1"/>
  <c r="I168" i="3"/>
  <c r="K168" i="3" s="1"/>
  <c r="L168" i="3" s="1"/>
  <c r="I169" i="3"/>
  <c r="K169" i="3" s="1"/>
  <c r="L169" i="3" s="1"/>
  <c r="I170" i="3"/>
  <c r="K170" i="3" s="1"/>
  <c r="L170" i="3" s="1"/>
  <c r="I171" i="3"/>
  <c r="K171" i="3" s="1"/>
  <c r="L171" i="3" s="1"/>
  <c r="I172" i="3"/>
  <c r="K172" i="3" s="1"/>
  <c r="L172" i="3" s="1"/>
  <c r="I173" i="3"/>
  <c r="K173" i="3" s="1"/>
  <c r="L173" i="3" s="1"/>
  <c r="I174" i="3"/>
  <c r="K174" i="3" s="1"/>
  <c r="L174" i="3" s="1"/>
  <c r="I175" i="3"/>
  <c r="K175" i="3" s="1"/>
  <c r="L175" i="3" s="1"/>
  <c r="I176" i="3"/>
  <c r="K176" i="3" s="1"/>
  <c r="L176" i="3" s="1"/>
  <c r="I177" i="3"/>
  <c r="K177" i="3" s="1"/>
  <c r="L177" i="3" s="1"/>
  <c r="I178" i="3"/>
  <c r="K178" i="3" s="1"/>
  <c r="L178" i="3" s="1"/>
  <c r="I179" i="3"/>
  <c r="K179" i="3" s="1"/>
  <c r="L179" i="3" s="1"/>
  <c r="I180" i="3"/>
  <c r="K180" i="3" s="1"/>
  <c r="L180" i="3" s="1"/>
  <c r="I181" i="3"/>
  <c r="K181" i="3" s="1"/>
  <c r="L181" i="3" s="1"/>
  <c r="I182" i="3"/>
  <c r="K182" i="3" s="1"/>
  <c r="L182" i="3" s="1"/>
  <c r="I183" i="3"/>
  <c r="K183" i="3" s="1"/>
  <c r="L183" i="3" s="1"/>
  <c r="I184" i="3"/>
  <c r="K184" i="3" s="1"/>
  <c r="L184" i="3" s="1"/>
  <c r="I185" i="3"/>
  <c r="K185" i="3" s="1"/>
  <c r="L185" i="3" s="1"/>
  <c r="I186" i="3"/>
  <c r="K186" i="3" s="1"/>
  <c r="L186" i="3" s="1"/>
  <c r="I187" i="3"/>
  <c r="K187" i="3" s="1"/>
  <c r="L187" i="3" s="1"/>
  <c r="I188" i="3"/>
  <c r="K188" i="3" s="1"/>
  <c r="L188" i="3" s="1"/>
  <c r="I189" i="3"/>
  <c r="K189" i="3" s="1"/>
  <c r="L189" i="3" s="1"/>
  <c r="I190" i="3"/>
  <c r="K190" i="3" s="1"/>
  <c r="L190" i="3" s="1"/>
  <c r="I191" i="3"/>
  <c r="K191" i="3" s="1"/>
  <c r="L191" i="3" s="1"/>
  <c r="I192" i="3"/>
  <c r="K192" i="3" s="1"/>
  <c r="L192" i="3" s="1"/>
  <c r="I193" i="3"/>
  <c r="K193" i="3" s="1"/>
  <c r="L193" i="3" s="1"/>
  <c r="I194" i="3"/>
  <c r="K194" i="3" s="1"/>
  <c r="L194" i="3" s="1"/>
  <c r="I195" i="3"/>
  <c r="K195" i="3" s="1"/>
  <c r="L195" i="3" s="1"/>
  <c r="I196" i="3"/>
  <c r="K196" i="3" s="1"/>
  <c r="L196" i="3" s="1"/>
  <c r="I197" i="3"/>
  <c r="K197" i="3" s="1"/>
  <c r="L197" i="3" s="1"/>
  <c r="I198" i="3"/>
  <c r="K198" i="3" s="1"/>
  <c r="L198" i="3" s="1"/>
  <c r="I199" i="3"/>
  <c r="K199" i="3" s="1"/>
  <c r="L199" i="3" s="1"/>
  <c r="I200" i="3"/>
  <c r="K200" i="3" s="1"/>
  <c r="L200" i="3" s="1"/>
  <c r="I201" i="3"/>
  <c r="K201" i="3" s="1"/>
  <c r="L201" i="3" s="1"/>
  <c r="I202" i="3"/>
  <c r="K202" i="3" s="1"/>
  <c r="L202" i="3" s="1"/>
  <c r="I203" i="3"/>
  <c r="K203" i="3" s="1"/>
  <c r="L203" i="3" s="1"/>
  <c r="I204" i="3"/>
  <c r="K204" i="3" s="1"/>
  <c r="L204" i="3" s="1"/>
  <c r="I205" i="3"/>
  <c r="K205" i="3" s="1"/>
  <c r="L205" i="3" s="1"/>
  <c r="I206" i="3"/>
  <c r="K206" i="3" s="1"/>
  <c r="L206" i="3" s="1"/>
  <c r="I207" i="3"/>
  <c r="K207" i="3" s="1"/>
  <c r="L207" i="3" s="1"/>
  <c r="I208" i="3"/>
  <c r="K208" i="3" s="1"/>
  <c r="L208" i="3" s="1"/>
  <c r="I209" i="3"/>
  <c r="K209" i="3" s="1"/>
  <c r="L209" i="3" s="1"/>
  <c r="I210" i="3"/>
  <c r="K210" i="3" s="1"/>
  <c r="L210" i="3" s="1"/>
  <c r="I211" i="3"/>
  <c r="K211" i="3" s="1"/>
  <c r="L211" i="3" s="1"/>
  <c r="I212" i="3"/>
  <c r="K212" i="3" s="1"/>
  <c r="L212" i="3" s="1"/>
  <c r="I213" i="3"/>
  <c r="K213" i="3" s="1"/>
  <c r="L213" i="3" s="1"/>
  <c r="I214" i="3"/>
  <c r="K214" i="3" s="1"/>
  <c r="L214" i="3" s="1"/>
  <c r="I215" i="3"/>
  <c r="K215" i="3" s="1"/>
  <c r="L215" i="3" s="1"/>
  <c r="I216" i="3"/>
  <c r="K216" i="3" s="1"/>
  <c r="L216" i="3" s="1"/>
  <c r="I217" i="3"/>
  <c r="K217" i="3" s="1"/>
  <c r="L217" i="3" s="1"/>
  <c r="I218" i="3"/>
  <c r="K218" i="3" s="1"/>
  <c r="L218" i="3" s="1"/>
  <c r="I219" i="3"/>
  <c r="K219" i="3" s="1"/>
  <c r="L219" i="3" s="1"/>
  <c r="I220" i="3"/>
  <c r="K220" i="3" s="1"/>
  <c r="L220" i="3" s="1"/>
  <c r="I221" i="3"/>
  <c r="K221" i="3" s="1"/>
  <c r="L221" i="3" s="1"/>
  <c r="I222" i="3"/>
  <c r="K222" i="3" s="1"/>
  <c r="L222" i="3" s="1"/>
  <c r="I223" i="3"/>
  <c r="K223" i="3" s="1"/>
  <c r="L223" i="3" s="1"/>
  <c r="I224" i="3"/>
  <c r="K224" i="3" s="1"/>
  <c r="L224" i="3" s="1"/>
  <c r="I225" i="3"/>
  <c r="K225" i="3" s="1"/>
  <c r="L225" i="3" s="1"/>
  <c r="I226" i="3"/>
  <c r="K226" i="3" s="1"/>
  <c r="L226" i="3" s="1"/>
  <c r="I227" i="3"/>
  <c r="K227" i="3" s="1"/>
  <c r="L227" i="3" s="1"/>
  <c r="I228" i="3"/>
  <c r="K228" i="3" s="1"/>
  <c r="L228" i="3" s="1"/>
  <c r="I229" i="3"/>
  <c r="K229" i="3" s="1"/>
  <c r="L229" i="3" s="1"/>
  <c r="I230" i="3"/>
  <c r="K230" i="3" s="1"/>
  <c r="L230" i="3" s="1"/>
  <c r="I231" i="3"/>
  <c r="K231" i="3" s="1"/>
  <c r="L231" i="3" s="1"/>
  <c r="I232" i="3"/>
  <c r="K232" i="3" s="1"/>
  <c r="L232" i="3" s="1"/>
  <c r="I233" i="3"/>
  <c r="K233" i="3" s="1"/>
  <c r="L233" i="3" s="1"/>
  <c r="I234" i="3"/>
  <c r="K234" i="3" s="1"/>
  <c r="L234" i="3" s="1"/>
  <c r="I235" i="3"/>
  <c r="K235" i="3" s="1"/>
  <c r="L235" i="3" s="1"/>
  <c r="I236" i="3"/>
  <c r="K236" i="3" s="1"/>
  <c r="L236" i="3" s="1"/>
  <c r="I237" i="3"/>
  <c r="K237" i="3" s="1"/>
  <c r="L237" i="3" s="1"/>
  <c r="I238" i="3"/>
  <c r="K238" i="3" s="1"/>
  <c r="L238" i="3" s="1"/>
  <c r="I239" i="3"/>
  <c r="K239" i="3" s="1"/>
  <c r="L239" i="3" s="1"/>
  <c r="I240" i="3"/>
  <c r="K240" i="3" s="1"/>
  <c r="L240" i="3" s="1"/>
  <c r="I241" i="3"/>
  <c r="K241" i="3" s="1"/>
  <c r="L241" i="3" s="1"/>
  <c r="I242" i="3"/>
  <c r="K242" i="3" s="1"/>
  <c r="L242" i="3" s="1"/>
  <c r="I243" i="3"/>
  <c r="K243" i="3" s="1"/>
  <c r="L243" i="3" s="1"/>
  <c r="I244" i="3"/>
  <c r="K244" i="3" s="1"/>
  <c r="L244" i="3" s="1"/>
  <c r="I245" i="3"/>
  <c r="K245" i="3" s="1"/>
  <c r="L245" i="3" s="1"/>
  <c r="I246" i="3"/>
  <c r="K246" i="3" s="1"/>
  <c r="L246" i="3" s="1"/>
  <c r="I247" i="3"/>
  <c r="K247" i="3" s="1"/>
  <c r="L247" i="3" s="1"/>
  <c r="I248" i="3"/>
  <c r="K248" i="3" s="1"/>
  <c r="L248" i="3" s="1"/>
  <c r="I249" i="3"/>
  <c r="K249" i="3" s="1"/>
  <c r="L249" i="3" s="1"/>
  <c r="I250" i="3"/>
  <c r="K250" i="3" s="1"/>
  <c r="L250" i="3" s="1"/>
  <c r="I251" i="3"/>
  <c r="K251" i="3" s="1"/>
  <c r="L251" i="3" s="1"/>
  <c r="I252" i="3"/>
  <c r="K252" i="3" s="1"/>
  <c r="L252" i="3" s="1"/>
  <c r="I253" i="3"/>
  <c r="K253" i="3" s="1"/>
  <c r="L253" i="3" s="1"/>
  <c r="I254" i="3"/>
  <c r="K254" i="3" s="1"/>
  <c r="L254" i="3" s="1"/>
  <c r="I255" i="3"/>
  <c r="K255" i="3" s="1"/>
  <c r="L255" i="3" s="1"/>
  <c r="I256" i="3"/>
  <c r="K256" i="3" s="1"/>
  <c r="L256" i="3" s="1"/>
  <c r="I257" i="3"/>
  <c r="K257" i="3" s="1"/>
  <c r="L257" i="3" s="1"/>
  <c r="I258" i="3"/>
  <c r="K258" i="3" s="1"/>
  <c r="L258" i="3" s="1"/>
  <c r="I259" i="3"/>
  <c r="K259" i="3" s="1"/>
  <c r="L259" i="3" s="1"/>
  <c r="I260" i="3"/>
  <c r="K260" i="3" s="1"/>
  <c r="L260" i="3" s="1"/>
  <c r="I261" i="3"/>
  <c r="K261" i="3" s="1"/>
  <c r="L261" i="3" s="1"/>
  <c r="I262" i="3"/>
  <c r="K262" i="3" s="1"/>
  <c r="L262" i="3" s="1"/>
  <c r="I263" i="3"/>
  <c r="K263" i="3" s="1"/>
  <c r="L263" i="3" s="1"/>
  <c r="I264" i="3"/>
  <c r="K264" i="3" s="1"/>
  <c r="L264" i="3" s="1"/>
  <c r="I265" i="3"/>
  <c r="K265" i="3" s="1"/>
  <c r="L265" i="3" s="1"/>
  <c r="I266" i="3"/>
  <c r="K266" i="3" s="1"/>
  <c r="L266" i="3" s="1"/>
  <c r="I267" i="3"/>
  <c r="K267" i="3" s="1"/>
  <c r="L267" i="3" s="1"/>
  <c r="I268" i="3"/>
  <c r="K268" i="3" s="1"/>
  <c r="L268" i="3" s="1"/>
  <c r="I269" i="3"/>
  <c r="K269" i="3" s="1"/>
  <c r="L269" i="3" s="1"/>
  <c r="I270" i="3"/>
  <c r="K270" i="3" s="1"/>
  <c r="L270" i="3" s="1"/>
  <c r="I271" i="3"/>
  <c r="K271" i="3" s="1"/>
  <c r="L271" i="3" s="1"/>
  <c r="I272" i="3"/>
  <c r="K272" i="3" s="1"/>
  <c r="L272" i="3" s="1"/>
  <c r="I273" i="3"/>
  <c r="K273" i="3" s="1"/>
  <c r="L273" i="3" s="1"/>
  <c r="I274" i="3"/>
  <c r="K274" i="3" s="1"/>
  <c r="L274" i="3" s="1"/>
  <c r="I275" i="3"/>
  <c r="K275" i="3" s="1"/>
  <c r="L275" i="3" s="1"/>
  <c r="I276" i="3"/>
  <c r="K276" i="3" s="1"/>
  <c r="L276" i="3" s="1"/>
  <c r="I277" i="3"/>
  <c r="K277" i="3" s="1"/>
  <c r="L277" i="3" s="1"/>
  <c r="I278" i="3"/>
  <c r="K278" i="3" s="1"/>
  <c r="L278" i="3" s="1"/>
  <c r="I279" i="3"/>
  <c r="K279" i="3" s="1"/>
  <c r="L279" i="3" s="1"/>
  <c r="I280" i="3"/>
  <c r="K280" i="3" s="1"/>
  <c r="L280" i="3" s="1"/>
  <c r="I281" i="3"/>
  <c r="K281" i="3" s="1"/>
  <c r="L281" i="3" s="1"/>
  <c r="I282" i="3"/>
  <c r="K282" i="3" s="1"/>
  <c r="L282" i="3" s="1"/>
  <c r="I283" i="3"/>
  <c r="K283" i="3" s="1"/>
  <c r="L283" i="3" s="1"/>
  <c r="I284" i="3"/>
  <c r="K284" i="3" s="1"/>
  <c r="L284" i="3" s="1"/>
  <c r="I285" i="3"/>
  <c r="K285" i="3" s="1"/>
  <c r="L285" i="3" s="1"/>
  <c r="I286" i="3"/>
  <c r="K286" i="3" s="1"/>
  <c r="L286" i="3" s="1"/>
  <c r="I287" i="3"/>
  <c r="K287" i="3" s="1"/>
  <c r="L287" i="3" s="1"/>
  <c r="I288" i="3"/>
  <c r="K288" i="3" s="1"/>
  <c r="L288" i="3" s="1"/>
  <c r="I289" i="3"/>
  <c r="K289" i="3" s="1"/>
  <c r="L289" i="3" s="1"/>
  <c r="I290" i="3"/>
  <c r="K290" i="3" s="1"/>
  <c r="L290" i="3" s="1"/>
  <c r="I291" i="3"/>
  <c r="K291" i="3" s="1"/>
  <c r="L291" i="3" s="1"/>
  <c r="I292" i="3"/>
  <c r="K292" i="3" s="1"/>
  <c r="L292" i="3" s="1"/>
  <c r="I293" i="3"/>
  <c r="K293" i="3" s="1"/>
  <c r="L293" i="3" s="1"/>
  <c r="I294" i="3"/>
  <c r="K294" i="3" s="1"/>
  <c r="L294" i="3" s="1"/>
  <c r="I295" i="3"/>
  <c r="K295" i="3" s="1"/>
  <c r="L295" i="3" s="1"/>
  <c r="I296" i="3"/>
  <c r="K296" i="3" s="1"/>
  <c r="L296" i="3" s="1"/>
  <c r="I297" i="3"/>
  <c r="K297" i="3" s="1"/>
  <c r="L297" i="3" s="1"/>
  <c r="I298" i="3"/>
  <c r="K298" i="3" s="1"/>
  <c r="L298" i="3" s="1"/>
  <c r="I299" i="3"/>
  <c r="K299" i="3" s="1"/>
  <c r="L299" i="3" s="1"/>
  <c r="I300" i="3"/>
  <c r="K300" i="3" s="1"/>
  <c r="L300" i="3" s="1"/>
  <c r="I301" i="3"/>
  <c r="K301" i="3" s="1"/>
  <c r="L301" i="3" s="1"/>
  <c r="I302" i="3"/>
  <c r="K302" i="3" s="1"/>
  <c r="L302" i="3" s="1"/>
  <c r="I303" i="3"/>
  <c r="K303" i="3" s="1"/>
  <c r="L303" i="3" s="1"/>
  <c r="I304" i="3"/>
  <c r="K304" i="3" s="1"/>
  <c r="L304" i="3" s="1"/>
  <c r="I305" i="3"/>
  <c r="K305" i="3" s="1"/>
  <c r="L305" i="3" s="1"/>
  <c r="I306" i="3"/>
  <c r="K306" i="3" s="1"/>
  <c r="L306" i="3" s="1"/>
  <c r="I307" i="3"/>
  <c r="K307" i="3" s="1"/>
  <c r="L307" i="3" s="1"/>
  <c r="I308" i="3"/>
  <c r="K308" i="3" s="1"/>
  <c r="L308" i="3" s="1"/>
  <c r="I309" i="3"/>
  <c r="K309" i="3" s="1"/>
  <c r="L309" i="3" s="1"/>
  <c r="I310" i="3"/>
  <c r="K310" i="3" s="1"/>
  <c r="L310" i="3" s="1"/>
  <c r="I311" i="3"/>
  <c r="K311" i="3" s="1"/>
  <c r="L311" i="3" s="1"/>
  <c r="I312" i="3"/>
  <c r="K312" i="3" s="1"/>
  <c r="L312" i="3" s="1"/>
  <c r="I313" i="3"/>
  <c r="K313" i="3" s="1"/>
  <c r="L313" i="3" s="1"/>
  <c r="I314" i="3"/>
  <c r="K314" i="3" s="1"/>
  <c r="L314" i="3" s="1"/>
  <c r="I315" i="3"/>
  <c r="K315" i="3" s="1"/>
  <c r="L315" i="3" s="1"/>
  <c r="I316" i="3"/>
  <c r="K316" i="3" s="1"/>
  <c r="L316" i="3" s="1"/>
  <c r="I317" i="3"/>
  <c r="K317" i="3" s="1"/>
  <c r="L317" i="3" s="1"/>
  <c r="I318" i="3"/>
  <c r="K318" i="3" s="1"/>
  <c r="L318" i="3" s="1"/>
  <c r="I319" i="3"/>
  <c r="K319" i="3" s="1"/>
  <c r="L319" i="3" s="1"/>
  <c r="I320" i="3"/>
  <c r="K320" i="3" s="1"/>
  <c r="L320" i="3" s="1"/>
  <c r="I321" i="3"/>
  <c r="K321" i="3" s="1"/>
  <c r="L321" i="3" s="1"/>
  <c r="I322" i="3"/>
  <c r="K322" i="3" s="1"/>
  <c r="L322" i="3" s="1"/>
  <c r="I323" i="3"/>
  <c r="K323" i="3" s="1"/>
  <c r="L323" i="3" s="1"/>
  <c r="I324" i="3"/>
  <c r="K324" i="3" s="1"/>
  <c r="L324" i="3" s="1"/>
  <c r="I325" i="3"/>
  <c r="K325" i="3" s="1"/>
  <c r="L325" i="3" s="1"/>
  <c r="I326" i="3"/>
  <c r="K326" i="3" s="1"/>
  <c r="L326" i="3" s="1"/>
  <c r="I327" i="3"/>
  <c r="K327" i="3" s="1"/>
  <c r="L327" i="3" s="1"/>
  <c r="I328" i="3"/>
  <c r="K328" i="3" s="1"/>
  <c r="L328" i="3" s="1"/>
  <c r="I329" i="3"/>
  <c r="K329" i="3" s="1"/>
  <c r="L329" i="3" s="1"/>
  <c r="I330" i="3"/>
  <c r="K330" i="3" s="1"/>
  <c r="L330" i="3" s="1"/>
  <c r="I331" i="3"/>
  <c r="K331" i="3" s="1"/>
  <c r="L331" i="3" s="1"/>
  <c r="I332" i="3"/>
  <c r="K332" i="3" s="1"/>
  <c r="L332" i="3" s="1"/>
  <c r="I333" i="3"/>
  <c r="K333" i="3" s="1"/>
  <c r="L333" i="3" s="1"/>
  <c r="I334" i="3"/>
  <c r="K334" i="3" s="1"/>
  <c r="L334" i="3" s="1"/>
  <c r="I335" i="3"/>
  <c r="K335" i="3" s="1"/>
  <c r="L335" i="3" s="1"/>
  <c r="I336" i="3"/>
  <c r="K336" i="3" s="1"/>
  <c r="L336" i="3" s="1"/>
  <c r="I337" i="3"/>
  <c r="K337" i="3" s="1"/>
  <c r="L337" i="3" s="1"/>
  <c r="I338" i="3"/>
  <c r="K338" i="3" s="1"/>
  <c r="L338" i="3" s="1"/>
  <c r="I339" i="3"/>
  <c r="K339" i="3" s="1"/>
  <c r="L339" i="3" s="1"/>
  <c r="I340" i="3"/>
  <c r="K340" i="3" s="1"/>
  <c r="L340" i="3" s="1"/>
  <c r="I341" i="3"/>
  <c r="K341" i="3" s="1"/>
  <c r="L341" i="3" s="1"/>
  <c r="I342" i="3"/>
  <c r="K342" i="3" s="1"/>
  <c r="L342" i="3" s="1"/>
  <c r="I343" i="3"/>
  <c r="K343" i="3" s="1"/>
  <c r="L343" i="3" s="1"/>
  <c r="I344" i="3"/>
  <c r="K344" i="3" s="1"/>
  <c r="L344" i="3" s="1"/>
  <c r="I345" i="3"/>
  <c r="K345" i="3" s="1"/>
  <c r="L345" i="3" s="1"/>
  <c r="I346" i="3"/>
  <c r="K346" i="3" s="1"/>
  <c r="L346" i="3" s="1"/>
  <c r="I347" i="3"/>
  <c r="K347" i="3" s="1"/>
  <c r="L347" i="3" s="1"/>
  <c r="I348" i="3"/>
  <c r="K348" i="3" s="1"/>
  <c r="L348" i="3" s="1"/>
  <c r="I349" i="3"/>
  <c r="K349" i="3" s="1"/>
  <c r="L349" i="3" s="1"/>
  <c r="I350" i="3"/>
  <c r="K350" i="3" s="1"/>
  <c r="L350" i="3" s="1"/>
  <c r="I351" i="3"/>
  <c r="K351" i="3" s="1"/>
  <c r="L351" i="3" s="1"/>
  <c r="I352" i="3"/>
  <c r="K352" i="3" s="1"/>
  <c r="L352" i="3" s="1"/>
  <c r="I353" i="3"/>
  <c r="K353" i="3" s="1"/>
  <c r="L353" i="3" s="1"/>
  <c r="I354" i="3"/>
  <c r="K354" i="3" s="1"/>
  <c r="L354" i="3" s="1"/>
  <c r="I355" i="3"/>
  <c r="K355" i="3" s="1"/>
  <c r="L355" i="3" s="1"/>
  <c r="I356" i="3"/>
  <c r="K356" i="3" s="1"/>
  <c r="L356" i="3" s="1"/>
  <c r="I357" i="3"/>
  <c r="K357" i="3" s="1"/>
  <c r="L357" i="3" s="1"/>
  <c r="I358" i="3"/>
  <c r="K358" i="3" s="1"/>
  <c r="L358" i="3" s="1"/>
  <c r="I359" i="3"/>
  <c r="K359" i="3" s="1"/>
  <c r="L359" i="3" s="1"/>
  <c r="I360" i="3"/>
  <c r="K360" i="3" s="1"/>
  <c r="L360" i="3" s="1"/>
  <c r="I361" i="3"/>
  <c r="K361" i="3" s="1"/>
  <c r="L361" i="3" s="1"/>
  <c r="I362" i="3"/>
  <c r="K362" i="3" s="1"/>
  <c r="L362" i="3" s="1"/>
  <c r="I363" i="3"/>
  <c r="K363" i="3" s="1"/>
  <c r="L363" i="3" s="1"/>
  <c r="I364" i="3"/>
  <c r="K364" i="3" s="1"/>
  <c r="L364" i="3" s="1"/>
  <c r="I365" i="3"/>
  <c r="K365" i="3" s="1"/>
  <c r="L365" i="3" s="1"/>
  <c r="I366" i="3"/>
  <c r="K366" i="3" s="1"/>
  <c r="L366" i="3" s="1"/>
  <c r="I367" i="3"/>
  <c r="K367" i="3" s="1"/>
  <c r="L367" i="3" s="1"/>
  <c r="I368" i="3"/>
  <c r="K368" i="3" s="1"/>
  <c r="L368" i="3" s="1"/>
  <c r="I369" i="3"/>
  <c r="K369" i="3" s="1"/>
  <c r="L369" i="3" s="1"/>
  <c r="I370" i="3"/>
  <c r="K370" i="3" s="1"/>
  <c r="L370" i="3" s="1"/>
  <c r="I371" i="3"/>
  <c r="K371" i="3" s="1"/>
  <c r="L371" i="3" s="1"/>
  <c r="I372" i="3"/>
  <c r="K372" i="3" s="1"/>
  <c r="L372" i="3" s="1"/>
  <c r="I373" i="3"/>
  <c r="K373" i="3" s="1"/>
  <c r="L373" i="3" s="1"/>
  <c r="I374" i="3"/>
  <c r="K374" i="3" s="1"/>
  <c r="L374" i="3" s="1"/>
  <c r="I375" i="3"/>
  <c r="K375" i="3" s="1"/>
  <c r="L375" i="3" s="1"/>
  <c r="I376" i="3"/>
  <c r="K376" i="3" s="1"/>
  <c r="L376" i="3" s="1"/>
  <c r="I377" i="3"/>
  <c r="K377" i="3" s="1"/>
  <c r="L377" i="3" s="1"/>
  <c r="I378" i="3"/>
  <c r="K378" i="3" s="1"/>
  <c r="L378" i="3" s="1"/>
  <c r="I379" i="3"/>
  <c r="K379" i="3" s="1"/>
  <c r="L379" i="3" s="1"/>
  <c r="I380" i="3"/>
  <c r="K380" i="3" s="1"/>
  <c r="L380" i="3" s="1"/>
  <c r="I381" i="3"/>
  <c r="K381" i="3" s="1"/>
  <c r="L381" i="3" s="1"/>
  <c r="I382" i="3"/>
  <c r="K382" i="3" s="1"/>
  <c r="L382" i="3" s="1"/>
  <c r="I383" i="3"/>
  <c r="K383" i="3" s="1"/>
  <c r="L383" i="3" s="1"/>
  <c r="I384" i="3"/>
  <c r="K384" i="3" s="1"/>
  <c r="L384" i="3" s="1"/>
  <c r="I385" i="3"/>
  <c r="K385" i="3" s="1"/>
  <c r="L385" i="3" s="1"/>
  <c r="I386" i="3"/>
  <c r="K386" i="3" s="1"/>
  <c r="L386" i="3" s="1"/>
  <c r="I387" i="3"/>
  <c r="K387" i="3" s="1"/>
  <c r="L387" i="3" s="1"/>
  <c r="I388" i="3"/>
  <c r="K388" i="3" s="1"/>
  <c r="L388" i="3" s="1"/>
  <c r="I389" i="3"/>
  <c r="K389" i="3" s="1"/>
  <c r="L389" i="3" s="1"/>
  <c r="I390" i="3"/>
  <c r="K390" i="3" s="1"/>
  <c r="L390" i="3" s="1"/>
  <c r="I391" i="3"/>
  <c r="K391" i="3" s="1"/>
  <c r="L391" i="3" s="1"/>
  <c r="I392" i="3"/>
  <c r="K392" i="3" s="1"/>
  <c r="L392" i="3" s="1"/>
  <c r="I393" i="3"/>
  <c r="K393" i="3" s="1"/>
  <c r="L393" i="3" s="1"/>
  <c r="I394" i="3"/>
  <c r="K394" i="3" s="1"/>
  <c r="L394" i="3" s="1"/>
  <c r="I395" i="3"/>
  <c r="K395" i="3" s="1"/>
  <c r="L395" i="3" s="1"/>
  <c r="I396" i="3"/>
  <c r="K396" i="3" s="1"/>
  <c r="L396" i="3" s="1"/>
  <c r="I397" i="3"/>
  <c r="K397" i="3" s="1"/>
  <c r="L397" i="3" s="1"/>
  <c r="I398" i="3"/>
  <c r="K398" i="3" s="1"/>
  <c r="L398" i="3" s="1"/>
  <c r="I399" i="3"/>
  <c r="K399" i="3" s="1"/>
  <c r="L399" i="3" s="1"/>
  <c r="I400" i="3"/>
  <c r="K400" i="3" s="1"/>
  <c r="L400" i="3" s="1"/>
  <c r="I401" i="3"/>
  <c r="K401" i="3" s="1"/>
  <c r="L401" i="3" s="1"/>
  <c r="I402" i="3"/>
  <c r="K402" i="3" s="1"/>
  <c r="L402" i="3" s="1"/>
  <c r="I403" i="3"/>
  <c r="K403" i="3" s="1"/>
  <c r="L403" i="3" s="1"/>
  <c r="I404" i="3"/>
  <c r="K404" i="3" s="1"/>
  <c r="L404" i="3" s="1"/>
  <c r="I405" i="3"/>
  <c r="K405" i="3" s="1"/>
  <c r="L405" i="3" s="1"/>
  <c r="I406" i="3"/>
  <c r="K406" i="3" s="1"/>
  <c r="L406" i="3" s="1"/>
  <c r="I407" i="3"/>
  <c r="K407" i="3" s="1"/>
  <c r="L407" i="3" s="1"/>
  <c r="I408" i="3"/>
  <c r="K408" i="3" s="1"/>
  <c r="L408" i="3" s="1"/>
  <c r="I409" i="3"/>
  <c r="K409" i="3" s="1"/>
  <c r="L409" i="3" s="1"/>
  <c r="I410" i="3"/>
  <c r="K410" i="3" s="1"/>
  <c r="L410" i="3" s="1"/>
  <c r="I411" i="3"/>
  <c r="K411" i="3" s="1"/>
  <c r="L411" i="3" s="1"/>
  <c r="I412" i="3"/>
  <c r="K412" i="3" s="1"/>
  <c r="L412" i="3" s="1"/>
  <c r="I413" i="3"/>
  <c r="K413" i="3" s="1"/>
  <c r="L413" i="3" s="1"/>
  <c r="I414" i="3"/>
  <c r="K414" i="3" s="1"/>
  <c r="L414" i="3" s="1"/>
  <c r="I415" i="3"/>
  <c r="K415" i="3" s="1"/>
  <c r="L415" i="3" s="1"/>
  <c r="I416" i="3"/>
  <c r="K416" i="3" s="1"/>
  <c r="L416" i="3" s="1"/>
  <c r="I417" i="3"/>
  <c r="K417" i="3" s="1"/>
  <c r="L417" i="3" s="1"/>
  <c r="I418" i="3"/>
  <c r="K418" i="3" s="1"/>
  <c r="L418" i="3" s="1"/>
  <c r="I419" i="3"/>
  <c r="K419" i="3" s="1"/>
  <c r="L419" i="3" s="1"/>
  <c r="I420" i="3"/>
  <c r="K420" i="3" s="1"/>
  <c r="L420" i="3" s="1"/>
  <c r="I421" i="3"/>
  <c r="K421" i="3" s="1"/>
  <c r="L421" i="3" s="1"/>
  <c r="I422" i="3"/>
  <c r="K422" i="3" s="1"/>
  <c r="L422" i="3" s="1"/>
  <c r="I423" i="3"/>
  <c r="K423" i="3" s="1"/>
  <c r="L423" i="3" s="1"/>
  <c r="I424" i="3"/>
  <c r="K424" i="3" s="1"/>
  <c r="L424" i="3" s="1"/>
  <c r="I425" i="3"/>
  <c r="K425" i="3" s="1"/>
  <c r="L425" i="3" s="1"/>
  <c r="I426" i="3"/>
  <c r="K426" i="3" s="1"/>
  <c r="L426" i="3" s="1"/>
  <c r="I427" i="3"/>
  <c r="K427" i="3" s="1"/>
  <c r="L427" i="3" s="1"/>
  <c r="I428" i="3"/>
  <c r="K428" i="3" s="1"/>
  <c r="L428" i="3" s="1"/>
  <c r="I429" i="3"/>
  <c r="K429" i="3" s="1"/>
  <c r="L429" i="3" s="1"/>
  <c r="I430" i="3"/>
  <c r="K430" i="3" s="1"/>
  <c r="L430" i="3" s="1"/>
  <c r="I431" i="3"/>
  <c r="K431" i="3" s="1"/>
  <c r="L431" i="3" s="1"/>
  <c r="I432" i="3"/>
  <c r="K432" i="3" s="1"/>
  <c r="L432" i="3" s="1"/>
  <c r="I433" i="3"/>
  <c r="K433" i="3" s="1"/>
  <c r="L433" i="3" s="1"/>
  <c r="I434" i="3"/>
  <c r="K434" i="3" s="1"/>
  <c r="L434" i="3" s="1"/>
  <c r="I435" i="3"/>
  <c r="K435" i="3" s="1"/>
  <c r="L435" i="3" s="1"/>
  <c r="I436" i="3"/>
  <c r="K436" i="3" s="1"/>
  <c r="L436" i="3" s="1"/>
  <c r="I437" i="3"/>
  <c r="K437" i="3" s="1"/>
  <c r="L437" i="3" s="1"/>
  <c r="I438" i="3"/>
  <c r="K438" i="3" s="1"/>
  <c r="L438" i="3" s="1"/>
  <c r="I439" i="3"/>
  <c r="K439" i="3" s="1"/>
  <c r="L439" i="3" s="1"/>
  <c r="I440" i="3"/>
  <c r="K440" i="3" s="1"/>
  <c r="L440" i="3" s="1"/>
  <c r="I441" i="3"/>
  <c r="K441" i="3" s="1"/>
  <c r="L441" i="3" s="1"/>
  <c r="I442" i="3"/>
  <c r="K442" i="3" s="1"/>
  <c r="L442" i="3" s="1"/>
  <c r="I443" i="3"/>
  <c r="K443" i="3" s="1"/>
  <c r="L443" i="3" s="1"/>
  <c r="I444" i="3"/>
  <c r="K444" i="3" s="1"/>
  <c r="L444" i="3" s="1"/>
  <c r="I445" i="3"/>
  <c r="K445" i="3" s="1"/>
  <c r="L445" i="3" s="1"/>
  <c r="I446" i="3"/>
  <c r="K446" i="3" s="1"/>
  <c r="L446" i="3" s="1"/>
  <c r="I447" i="3"/>
  <c r="K447" i="3" s="1"/>
  <c r="L447" i="3" s="1"/>
  <c r="I448" i="3"/>
  <c r="K448" i="3" s="1"/>
  <c r="L448" i="3" s="1"/>
  <c r="I449" i="3"/>
  <c r="K449" i="3" s="1"/>
  <c r="L449" i="3" s="1"/>
  <c r="I450" i="3"/>
  <c r="K450" i="3" s="1"/>
  <c r="L450" i="3" s="1"/>
  <c r="I451" i="3"/>
  <c r="K451" i="3" s="1"/>
  <c r="L451" i="3" s="1"/>
  <c r="I452" i="3"/>
  <c r="K452" i="3" s="1"/>
  <c r="L452" i="3" s="1"/>
  <c r="I453" i="3"/>
  <c r="K453" i="3" s="1"/>
  <c r="L453" i="3" s="1"/>
  <c r="I454" i="3"/>
  <c r="K454" i="3" s="1"/>
  <c r="L454" i="3" s="1"/>
  <c r="I455" i="3"/>
  <c r="K455" i="3" s="1"/>
  <c r="L455" i="3" s="1"/>
  <c r="I456" i="3"/>
  <c r="K456" i="3" s="1"/>
  <c r="L456" i="3" s="1"/>
  <c r="I457" i="3"/>
  <c r="K457" i="3" s="1"/>
  <c r="L457" i="3" s="1"/>
  <c r="I458" i="3"/>
  <c r="K458" i="3" s="1"/>
  <c r="L458" i="3" s="1"/>
  <c r="I459" i="3"/>
  <c r="K459" i="3" s="1"/>
  <c r="L459" i="3" s="1"/>
  <c r="I460" i="3"/>
  <c r="K460" i="3" s="1"/>
  <c r="L460" i="3" s="1"/>
  <c r="I461" i="3"/>
  <c r="K461" i="3" s="1"/>
  <c r="L461" i="3" s="1"/>
  <c r="I462" i="3"/>
  <c r="K462" i="3" s="1"/>
  <c r="L462" i="3" s="1"/>
  <c r="I463" i="3"/>
  <c r="K463" i="3" s="1"/>
  <c r="L463" i="3" s="1"/>
  <c r="I464" i="3"/>
  <c r="K464" i="3" s="1"/>
  <c r="L464" i="3" s="1"/>
  <c r="I465" i="3"/>
  <c r="K465" i="3" s="1"/>
  <c r="L465" i="3" s="1"/>
  <c r="I466" i="3"/>
  <c r="K466" i="3" s="1"/>
  <c r="L466" i="3" s="1"/>
  <c r="I467" i="3"/>
  <c r="K467" i="3" s="1"/>
  <c r="L467" i="3" s="1"/>
  <c r="I468" i="3"/>
  <c r="K468" i="3" s="1"/>
  <c r="L468" i="3" s="1"/>
  <c r="I469" i="3"/>
  <c r="K469" i="3" s="1"/>
  <c r="L469" i="3" s="1"/>
  <c r="I470" i="3"/>
  <c r="K470" i="3" s="1"/>
  <c r="L470" i="3" s="1"/>
  <c r="I471" i="3"/>
  <c r="K471" i="3" s="1"/>
  <c r="L471" i="3" s="1"/>
  <c r="I472" i="3"/>
  <c r="K472" i="3" s="1"/>
  <c r="L472" i="3" s="1"/>
  <c r="I473" i="3"/>
  <c r="K473" i="3" s="1"/>
  <c r="L473" i="3" s="1"/>
  <c r="I474" i="3"/>
  <c r="K474" i="3" s="1"/>
  <c r="L474" i="3" s="1"/>
  <c r="I475" i="3"/>
  <c r="K475" i="3" s="1"/>
  <c r="L475" i="3" s="1"/>
  <c r="I476" i="3"/>
  <c r="K476" i="3" s="1"/>
  <c r="L476" i="3" s="1"/>
  <c r="I477" i="3"/>
  <c r="K477" i="3" s="1"/>
  <c r="L477" i="3" s="1"/>
  <c r="I478" i="3"/>
  <c r="K478" i="3" s="1"/>
  <c r="L478" i="3" s="1"/>
  <c r="I479" i="3"/>
  <c r="K479" i="3" s="1"/>
  <c r="L479" i="3" s="1"/>
  <c r="I480" i="3"/>
  <c r="K480" i="3" s="1"/>
  <c r="L480" i="3" s="1"/>
  <c r="I481" i="3"/>
  <c r="K481" i="3" s="1"/>
  <c r="L481" i="3" s="1"/>
  <c r="I482" i="3"/>
  <c r="K482" i="3" s="1"/>
  <c r="L482" i="3" s="1"/>
  <c r="I483" i="3"/>
  <c r="K483" i="3" s="1"/>
  <c r="L483" i="3" s="1"/>
  <c r="I484" i="3"/>
  <c r="K484" i="3" s="1"/>
  <c r="L484" i="3" s="1"/>
  <c r="I485" i="3"/>
  <c r="K485" i="3" s="1"/>
  <c r="L485" i="3" s="1"/>
  <c r="I486" i="3"/>
  <c r="K486" i="3" s="1"/>
  <c r="L486" i="3" s="1"/>
  <c r="I487" i="3"/>
  <c r="K487" i="3" s="1"/>
  <c r="L487" i="3" s="1"/>
  <c r="I488" i="3"/>
  <c r="K488" i="3" s="1"/>
  <c r="L488" i="3" s="1"/>
  <c r="I489" i="3"/>
  <c r="K489" i="3" s="1"/>
  <c r="L489" i="3" s="1"/>
  <c r="I490" i="3"/>
  <c r="K490" i="3" s="1"/>
  <c r="L490" i="3" s="1"/>
  <c r="I491" i="3"/>
  <c r="K491" i="3" s="1"/>
  <c r="L491" i="3" s="1"/>
  <c r="I492" i="3"/>
  <c r="K492" i="3" s="1"/>
  <c r="L492" i="3" s="1"/>
  <c r="I493" i="3"/>
  <c r="K493" i="3" s="1"/>
  <c r="L493" i="3" s="1"/>
  <c r="I494" i="3"/>
  <c r="K494" i="3" s="1"/>
  <c r="L494" i="3" s="1"/>
  <c r="I495" i="3"/>
  <c r="K495" i="3" s="1"/>
  <c r="L495" i="3" s="1"/>
  <c r="I496" i="3"/>
  <c r="K496" i="3" s="1"/>
  <c r="L496" i="3" s="1"/>
  <c r="I497" i="3"/>
  <c r="K497" i="3" s="1"/>
  <c r="L497" i="3" s="1"/>
  <c r="I498" i="3"/>
  <c r="K498" i="3" s="1"/>
  <c r="L498" i="3" s="1"/>
  <c r="I499" i="3"/>
  <c r="K499" i="3" s="1"/>
  <c r="L499" i="3" s="1"/>
  <c r="I500" i="3"/>
  <c r="K500" i="3" s="1"/>
  <c r="L500" i="3" s="1"/>
  <c r="I501" i="3"/>
  <c r="K501" i="3" s="1"/>
  <c r="L501" i="3" s="1"/>
  <c r="I502" i="3"/>
  <c r="K502" i="3" s="1"/>
  <c r="L502" i="3" s="1"/>
  <c r="I503" i="3"/>
  <c r="K503" i="3" s="1"/>
  <c r="L503" i="3" s="1"/>
  <c r="I504" i="3"/>
  <c r="K504" i="3" s="1"/>
  <c r="L504" i="3" s="1"/>
  <c r="I505" i="3"/>
  <c r="K505" i="3" s="1"/>
  <c r="L505" i="3" s="1"/>
  <c r="I506" i="3"/>
  <c r="K506" i="3" s="1"/>
  <c r="L506" i="3" s="1"/>
  <c r="I507" i="3"/>
  <c r="K507" i="3" s="1"/>
  <c r="L507" i="3" s="1"/>
  <c r="I508" i="3"/>
  <c r="K508" i="3" s="1"/>
  <c r="L508" i="3" s="1"/>
  <c r="I509" i="3"/>
  <c r="K509" i="3" s="1"/>
  <c r="L509" i="3" s="1"/>
  <c r="I510" i="3"/>
  <c r="K510" i="3" s="1"/>
  <c r="L510" i="3" s="1"/>
  <c r="I511" i="3"/>
  <c r="K511" i="3" s="1"/>
  <c r="L511" i="3" s="1"/>
  <c r="I512" i="3"/>
  <c r="K512" i="3" s="1"/>
  <c r="L512" i="3" s="1"/>
  <c r="I513" i="3"/>
  <c r="K513" i="3" s="1"/>
  <c r="L513" i="3" s="1"/>
  <c r="I514" i="3"/>
  <c r="K514" i="3" s="1"/>
  <c r="L514" i="3" s="1"/>
  <c r="I515" i="3"/>
  <c r="K515" i="3" s="1"/>
  <c r="L515" i="3" s="1"/>
  <c r="I516" i="3"/>
  <c r="K516" i="3" s="1"/>
  <c r="L516" i="3" s="1"/>
  <c r="I517" i="3"/>
  <c r="K517" i="3" s="1"/>
  <c r="L517" i="3" s="1"/>
  <c r="I518" i="3"/>
  <c r="K518" i="3" s="1"/>
  <c r="L518" i="3" s="1"/>
  <c r="I519" i="3"/>
  <c r="K519" i="3" s="1"/>
  <c r="L519" i="3" s="1"/>
  <c r="I520" i="3"/>
  <c r="K520" i="3" s="1"/>
  <c r="L520" i="3" s="1"/>
  <c r="I521" i="3"/>
  <c r="K521" i="3" s="1"/>
  <c r="L521" i="3" s="1"/>
  <c r="I522" i="3"/>
  <c r="K522" i="3" s="1"/>
  <c r="L522" i="3" s="1"/>
  <c r="I523" i="3"/>
  <c r="K523" i="3" s="1"/>
  <c r="L523" i="3" s="1"/>
  <c r="I524" i="3"/>
  <c r="K524" i="3" s="1"/>
  <c r="L524" i="3" s="1"/>
  <c r="I525" i="3"/>
  <c r="K525" i="3" s="1"/>
  <c r="L525" i="3" s="1"/>
  <c r="I526" i="3"/>
  <c r="K526" i="3" s="1"/>
  <c r="L526" i="3" s="1"/>
  <c r="I527" i="3"/>
  <c r="K527" i="3" s="1"/>
  <c r="L527" i="3" s="1"/>
  <c r="I528" i="3"/>
  <c r="K528" i="3" s="1"/>
  <c r="L528" i="3" s="1"/>
  <c r="I529" i="3"/>
  <c r="K529" i="3" s="1"/>
  <c r="L529" i="3" s="1"/>
  <c r="I530" i="3"/>
  <c r="K530" i="3" s="1"/>
  <c r="L530" i="3" s="1"/>
  <c r="I531" i="3"/>
  <c r="K531" i="3" s="1"/>
  <c r="L531" i="3" s="1"/>
  <c r="I532" i="3"/>
  <c r="K532" i="3" s="1"/>
  <c r="L532" i="3" s="1"/>
  <c r="I533" i="3"/>
  <c r="K533" i="3" s="1"/>
  <c r="L533" i="3" s="1"/>
  <c r="I534" i="3"/>
  <c r="K534" i="3" s="1"/>
  <c r="L534" i="3" s="1"/>
  <c r="I535" i="3"/>
  <c r="K535" i="3" s="1"/>
  <c r="L535" i="3" s="1"/>
  <c r="I536" i="3"/>
  <c r="K536" i="3" s="1"/>
  <c r="L536" i="3" s="1"/>
  <c r="I537" i="3"/>
  <c r="K537" i="3" s="1"/>
  <c r="L537" i="3" s="1"/>
  <c r="I538" i="3"/>
  <c r="K538" i="3" s="1"/>
  <c r="L538" i="3" s="1"/>
  <c r="I539" i="3"/>
  <c r="K539" i="3" s="1"/>
  <c r="L539" i="3" s="1"/>
  <c r="I540" i="3"/>
  <c r="K540" i="3" s="1"/>
  <c r="L540" i="3" s="1"/>
  <c r="I541" i="3"/>
  <c r="K541" i="3" s="1"/>
  <c r="L541" i="3" s="1"/>
  <c r="I542" i="3"/>
  <c r="K542" i="3" s="1"/>
  <c r="L542" i="3" s="1"/>
  <c r="I543" i="3"/>
  <c r="K543" i="3" s="1"/>
  <c r="L543" i="3" s="1"/>
  <c r="I544" i="3"/>
  <c r="K544" i="3" s="1"/>
  <c r="L544" i="3" s="1"/>
  <c r="I545" i="3"/>
  <c r="K545" i="3" s="1"/>
  <c r="L545" i="3" s="1"/>
  <c r="I546" i="3"/>
  <c r="K546" i="3" s="1"/>
  <c r="L546" i="3" s="1"/>
  <c r="I547" i="3"/>
  <c r="K547" i="3" s="1"/>
  <c r="L547" i="3" s="1"/>
  <c r="I548" i="3"/>
  <c r="K548" i="3" s="1"/>
  <c r="L548" i="3" s="1"/>
  <c r="I549" i="3"/>
  <c r="K549" i="3" s="1"/>
  <c r="L549" i="3" s="1"/>
  <c r="I550" i="3"/>
  <c r="K550" i="3" s="1"/>
  <c r="L550" i="3" s="1"/>
  <c r="I551" i="3"/>
  <c r="K551" i="3" s="1"/>
  <c r="L551" i="3" s="1"/>
  <c r="I552" i="3"/>
  <c r="K552" i="3" s="1"/>
  <c r="L552" i="3" s="1"/>
  <c r="I553" i="3"/>
  <c r="K553" i="3" s="1"/>
  <c r="L553" i="3" s="1"/>
  <c r="I554" i="3"/>
  <c r="K554" i="3" s="1"/>
  <c r="L554" i="3" s="1"/>
  <c r="I555" i="3"/>
  <c r="K555" i="3" s="1"/>
  <c r="L555" i="3" s="1"/>
  <c r="I556" i="3"/>
  <c r="K556" i="3" s="1"/>
  <c r="L556" i="3" s="1"/>
  <c r="I557" i="3"/>
  <c r="K557" i="3" s="1"/>
  <c r="L557" i="3" s="1"/>
  <c r="I558" i="3"/>
  <c r="K558" i="3" s="1"/>
  <c r="L558" i="3" s="1"/>
  <c r="I559" i="3"/>
  <c r="K559" i="3" s="1"/>
  <c r="L559" i="3" s="1"/>
  <c r="I560" i="3"/>
  <c r="K560" i="3" s="1"/>
  <c r="L560" i="3" s="1"/>
  <c r="I561" i="3"/>
  <c r="K561" i="3" s="1"/>
  <c r="L561" i="3" s="1"/>
  <c r="I562" i="3"/>
  <c r="K562" i="3" s="1"/>
  <c r="L562" i="3" s="1"/>
  <c r="I563" i="3"/>
  <c r="K563" i="3" s="1"/>
  <c r="L563" i="3" s="1"/>
  <c r="I564" i="3"/>
  <c r="K564" i="3" s="1"/>
  <c r="L564" i="3" s="1"/>
  <c r="I565" i="3"/>
  <c r="K565" i="3" s="1"/>
  <c r="L565" i="3" s="1"/>
  <c r="I566" i="3"/>
  <c r="K566" i="3" s="1"/>
  <c r="L566" i="3" s="1"/>
  <c r="I567" i="3"/>
  <c r="K567" i="3" s="1"/>
  <c r="L567" i="3" s="1"/>
  <c r="I568" i="3"/>
  <c r="K568" i="3" s="1"/>
  <c r="L568" i="3" s="1"/>
  <c r="I569" i="3"/>
  <c r="K569" i="3" s="1"/>
  <c r="L569" i="3" s="1"/>
  <c r="I570" i="3"/>
  <c r="K570" i="3" s="1"/>
  <c r="L570" i="3" s="1"/>
  <c r="I571" i="3"/>
  <c r="K571" i="3" s="1"/>
  <c r="L571" i="3" s="1"/>
  <c r="I572" i="3"/>
  <c r="K572" i="3" s="1"/>
  <c r="L572" i="3" s="1"/>
  <c r="I573" i="3"/>
  <c r="K573" i="3" s="1"/>
  <c r="L573" i="3" s="1"/>
  <c r="I574" i="3"/>
  <c r="K574" i="3" s="1"/>
  <c r="L574" i="3" s="1"/>
  <c r="I575" i="3"/>
  <c r="K575" i="3" s="1"/>
  <c r="L575" i="3" s="1"/>
  <c r="I576" i="3"/>
  <c r="K576" i="3" s="1"/>
  <c r="L576" i="3" s="1"/>
  <c r="I577" i="3"/>
  <c r="K577" i="3" s="1"/>
  <c r="L577" i="3" s="1"/>
  <c r="I578" i="3"/>
  <c r="K578" i="3" s="1"/>
  <c r="L578" i="3" s="1"/>
  <c r="I579" i="3"/>
  <c r="K579" i="3" s="1"/>
  <c r="L579" i="3" s="1"/>
  <c r="I580" i="3"/>
  <c r="K580" i="3" s="1"/>
  <c r="L580" i="3" s="1"/>
  <c r="I581" i="3"/>
  <c r="K581" i="3" s="1"/>
  <c r="L581" i="3" s="1"/>
  <c r="I582" i="3"/>
  <c r="K582" i="3" s="1"/>
  <c r="L582" i="3" s="1"/>
  <c r="I583" i="3"/>
  <c r="K583" i="3" s="1"/>
  <c r="L583" i="3" s="1"/>
  <c r="I584" i="3"/>
  <c r="K584" i="3" s="1"/>
  <c r="L584" i="3" s="1"/>
  <c r="I585" i="3"/>
  <c r="K585" i="3" s="1"/>
  <c r="L585" i="3" s="1"/>
  <c r="I586" i="3"/>
  <c r="K586" i="3" s="1"/>
  <c r="L586" i="3" s="1"/>
  <c r="I587" i="3"/>
  <c r="K587" i="3" s="1"/>
  <c r="L587" i="3" s="1"/>
  <c r="I588" i="3"/>
  <c r="K588" i="3" s="1"/>
  <c r="L588" i="3" s="1"/>
  <c r="I589" i="3"/>
  <c r="K589" i="3" s="1"/>
  <c r="L589" i="3" s="1"/>
  <c r="I590" i="3"/>
  <c r="K590" i="3" s="1"/>
  <c r="L590" i="3" s="1"/>
  <c r="I591" i="3"/>
  <c r="K591" i="3" s="1"/>
  <c r="L591" i="3" s="1"/>
  <c r="I592" i="3"/>
  <c r="K592" i="3" s="1"/>
  <c r="L592" i="3" s="1"/>
  <c r="I593" i="3"/>
  <c r="K593" i="3" s="1"/>
  <c r="L593" i="3" s="1"/>
  <c r="I594" i="3"/>
  <c r="K594" i="3" s="1"/>
  <c r="L594" i="3" s="1"/>
  <c r="I595" i="3"/>
  <c r="K595" i="3" s="1"/>
  <c r="L595" i="3" s="1"/>
  <c r="I596" i="3"/>
  <c r="K596" i="3" s="1"/>
  <c r="L596" i="3" s="1"/>
  <c r="I597" i="3"/>
  <c r="K597" i="3" s="1"/>
  <c r="L597" i="3" s="1"/>
  <c r="I598" i="3"/>
  <c r="K598" i="3" s="1"/>
  <c r="L598" i="3" s="1"/>
  <c r="I599" i="3"/>
  <c r="K599" i="3" s="1"/>
  <c r="L599" i="3" s="1"/>
  <c r="I600" i="3"/>
  <c r="K600" i="3" s="1"/>
  <c r="L600" i="3" s="1"/>
  <c r="I601" i="3"/>
  <c r="K601" i="3" s="1"/>
  <c r="L601" i="3" s="1"/>
  <c r="I602" i="3"/>
  <c r="K602" i="3" s="1"/>
  <c r="L602" i="3" s="1"/>
  <c r="I603" i="3"/>
  <c r="K603" i="3" s="1"/>
  <c r="L603" i="3" s="1"/>
  <c r="I604" i="3"/>
  <c r="K604" i="3" s="1"/>
  <c r="L604" i="3" s="1"/>
  <c r="I605" i="3"/>
  <c r="K605" i="3" s="1"/>
  <c r="L605" i="3" s="1"/>
  <c r="I606" i="3"/>
  <c r="K606" i="3" s="1"/>
  <c r="L606" i="3" s="1"/>
  <c r="I607" i="3"/>
  <c r="K607" i="3" s="1"/>
  <c r="L607" i="3" s="1"/>
  <c r="I608" i="3"/>
  <c r="K608" i="3" s="1"/>
  <c r="L608" i="3" s="1"/>
  <c r="I609" i="3"/>
  <c r="K609" i="3" s="1"/>
  <c r="L609" i="3" s="1"/>
  <c r="I610" i="3"/>
  <c r="K610" i="3" s="1"/>
  <c r="L610" i="3" s="1"/>
  <c r="I611" i="3"/>
  <c r="K611" i="3" s="1"/>
  <c r="L611" i="3" s="1"/>
  <c r="I612" i="3"/>
  <c r="K612" i="3" s="1"/>
  <c r="L612" i="3" s="1"/>
  <c r="I613" i="3"/>
  <c r="K613" i="3" s="1"/>
  <c r="L613" i="3" s="1"/>
  <c r="I614" i="3"/>
  <c r="K614" i="3" s="1"/>
  <c r="L614" i="3" s="1"/>
  <c r="I615" i="3"/>
  <c r="K615" i="3" s="1"/>
  <c r="L615" i="3" s="1"/>
  <c r="I616" i="3"/>
  <c r="K616" i="3" s="1"/>
  <c r="L616" i="3" s="1"/>
  <c r="I617" i="3"/>
  <c r="K617" i="3" s="1"/>
  <c r="L617" i="3" s="1"/>
  <c r="I618" i="3"/>
  <c r="K618" i="3" s="1"/>
  <c r="L618" i="3" s="1"/>
  <c r="I619" i="3"/>
  <c r="K619" i="3" s="1"/>
  <c r="L619" i="3" s="1"/>
  <c r="I620" i="3"/>
  <c r="K620" i="3" s="1"/>
  <c r="L620" i="3" s="1"/>
  <c r="I621" i="3"/>
  <c r="K621" i="3" s="1"/>
  <c r="L621" i="3" s="1"/>
  <c r="I622" i="3"/>
  <c r="K622" i="3" s="1"/>
  <c r="L622" i="3" s="1"/>
  <c r="I623" i="3"/>
  <c r="K623" i="3" s="1"/>
  <c r="L623" i="3" s="1"/>
  <c r="I624" i="3"/>
  <c r="K624" i="3" s="1"/>
  <c r="L624" i="3" s="1"/>
  <c r="I625" i="3"/>
  <c r="K625" i="3" s="1"/>
  <c r="L625" i="3" s="1"/>
  <c r="I626" i="3"/>
  <c r="K626" i="3" s="1"/>
  <c r="L626" i="3" s="1"/>
  <c r="I627" i="3"/>
  <c r="K627" i="3" s="1"/>
  <c r="L627" i="3" s="1"/>
  <c r="I628" i="3"/>
  <c r="K628" i="3" s="1"/>
  <c r="L628" i="3" s="1"/>
  <c r="I629" i="3"/>
  <c r="K629" i="3" s="1"/>
  <c r="L629" i="3" s="1"/>
  <c r="I630" i="3"/>
  <c r="K630" i="3" s="1"/>
  <c r="L630" i="3" s="1"/>
  <c r="I631" i="3"/>
  <c r="K631" i="3" s="1"/>
  <c r="L631" i="3" s="1"/>
  <c r="I632" i="3"/>
  <c r="K632" i="3" s="1"/>
  <c r="L632" i="3" s="1"/>
  <c r="I633" i="3"/>
  <c r="K633" i="3" s="1"/>
  <c r="L633" i="3" s="1"/>
  <c r="I634" i="3"/>
  <c r="K634" i="3" s="1"/>
  <c r="L634" i="3" s="1"/>
  <c r="I635" i="3"/>
  <c r="K635" i="3" s="1"/>
  <c r="L635" i="3" s="1"/>
  <c r="I636" i="3"/>
  <c r="K636" i="3" s="1"/>
  <c r="L636" i="3" s="1"/>
  <c r="I637" i="3"/>
  <c r="K637" i="3" s="1"/>
  <c r="L637" i="3" s="1"/>
  <c r="I638" i="3"/>
  <c r="K638" i="3" s="1"/>
  <c r="L638" i="3" s="1"/>
  <c r="I639" i="3"/>
  <c r="K639" i="3" s="1"/>
  <c r="L639" i="3" s="1"/>
  <c r="I640" i="3"/>
  <c r="K640" i="3" s="1"/>
  <c r="L640" i="3" s="1"/>
  <c r="I641" i="3"/>
  <c r="K641" i="3" s="1"/>
  <c r="L641" i="3" s="1"/>
  <c r="I642" i="3"/>
  <c r="K642" i="3" s="1"/>
  <c r="L642" i="3" s="1"/>
  <c r="I643" i="3"/>
  <c r="K643" i="3" s="1"/>
  <c r="L643" i="3" s="1"/>
  <c r="I644" i="3"/>
  <c r="K644" i="3" s="1"/>
  <c r="L644" i="3" s="1"/>
  <c r="I645" i="3"/>
  <c r="K645" i="3" s="1"/>
  <c r="L645" i="3" s="1"/>
  <c r="I646" i="3"/>
  <c r="K646" i="3" s="1"/>
  <c r="L646" i="3" s="1"/>
  <c r="I647" i="3"/>
  <c r="K647" i="3" s="1"/>
  <c r="L647" i="3" s="1"/>
  <c r="I648" i="3"/>
  <c r="K648" i="3" s="1"/>
  <c r="L648" i="3" s="1"/>
  <c r="I649" i="3"/>
  <c r="K649" i="3" s="1"/>
  <c r="L649" i="3" s="1"/>
  <c r="I650" i="3"/>
  <c r="K650" i="3" s="1"/>
  <c r="L650" i="3" s="1"/>
  <c r="I651" i="3"/>
  <c r="K651" i="3" s="1"/>
  <c r="L651" i="3" s="1"/>
  <c r="I652" i="3"/>
  <c r="K652" i="3" s="1"/>
  <c r="L652" i="3" s="1"/>
  <c r="I653" i="3"/>
  <c r="K653" i="3" s="1"/>
  <c r="L653" i="3" s="1"/>
  <c r="I654" i="3"/>
  <c r="K654" i="3" s="1"/>
  <c r="L654" i="3" s="1"/>
  <c r="I655" i="3"/>
  <c r="K655" i="3" s="1"/>
  <c r="L655" i="3" s="1"/>
  <c r="I656" i="3"/>
  <c r="K656" i="3" s="1"/>
  <c r="L656" i="3" s="1"/>
  <c r="I657" i="3"/>
  <c r="K657" i="3" s="1"/>
  <c r="L657" i="3" s="1"/>
  <c r="I658" i="3"/>
  <c r="K658" i="3" s="1"/>
  <c r="L658" i="3" s="1"/>
  <c r="I659" i="3"/>
  <c r="K659" i="3" s="1"/>
  <c r="L659" i="3" s="1"/>
  <c r="I660" i="3"/>
  <c r="K660" i="3" s="1"/>
  <c r="L660" i="3" s="1"/>
  <c r="I661" i="3"/>
  <c r="K661" i="3" s="1"/>
  <c r="L661" i="3" s="1"/>
  <c r="I662" i="3"/>
  <c r="K662" i="3" s="1"/>
  <c r="L662" i="3" s="1"/>
  <c r="I663" i="3"/>
  <c r="K663" i="3" s="1"/>
  <c r="L663" i="3" s="1"/>
  <c r="I664" i="3"/>
  <c r="K664" i="3" s="1"/>
  <c r="L664" i="3" s="1"/>
  <c r="I665" i="3"/>
  <c r="K665" i="3" s="1"/>
  <c r="L665" i="3" s="1"/>
  <c r="I666" i="3"/>
  <c r="K666" i="3" s="1"/>
  <c r="L666" i="3" s="1"/>
  <c r="I667" i="3"/>
  <c r="K667" i="3" s="1"/>
  <c r="L667" i="3" s="1"/>
  <c r="I668" i="3"/>
  <c r="K668" i="3" s="1"/>
  <c r="L668" i="3" s="1"/>
  <c r="I669" i="3"/>
  <c r="K669" i="3" s="1"/>
  <c r="L669" i="3" s="1"/>
  <c r="I670" i="3"/>
  <c r="K670" i="3" s="1"/>
  <c r="L670" i="3" s="1"/>
  <c r="I671" i="3"/>
  <c r="K671" i="3" s="1"/>
  <c r="L671" i="3" s="1"/>
  <c r="I672" i="3"/>
  <c r="K672" i="3" s="1"/>
  <c r="L672" i="3" s="1"/>
  <c r="I673" i="3"/>
  <c r="K673" i="3" s="1"/>
  <c r="L673" i="3" s="1"/>
  <c r="I674" i="3"/>
  <c r="K674" i="3" s="1"/>
  <c r="L674" i="3" s="1"/>
  <c r="I675" i="3"/>
  <c r="K675" i="3" s="1"/>
  <c r="L675" i="3" s="1"/>
  <c r="I676" i="3"/>
  <c r="K676" i="3" s="1"/>
  <c r="L676" i="3" s="1"/>
  <c r="I677" i="3"/>
  <c r="K677" i="3" s="1"/>
  <c r="L677" i="3" s="1"/>
  <c r="I678" i="3"/>
  <c r="K678" i="3" s="1"/>
  <c r="L678" i="3" s="1"/>
  <c r="I679" i="3"/>
  <c r="K679" i="3" s="1"/>
  <c r="L679" i="3" s="1"/>
  <c r="I680" i="3"/>
  <c r="K680" i="3" s="1"/>
  <c r="L680" i="3" s="1"/>
  <c r="I681" i="3"/>
  <c r="K681" i="3" s="1"/>
  <c r="L681" i="3" s="1"/>
  <c r="I682" i="3"/>
  <c r="K682" i="3" s="1"/>
  <c r="L682" i="3" s="1"/>
  <c r="I683" i="3"/>
  <c r="K683" i="3" s="1"/>
  <c r="L683" i="3" s="1"/>
  <c r="I684" i="3"/>
  <c r="K684" i="3" s="1"/>
  <c r="L684" i="3" s="1"/>
  <c r="I685" i="3"/>
  <c r="K685" i="3" s="1"/>
  <c r="L685" i="3" s="1"/>
  <c r="I686" i="3"/>
  <c r="K686" i="3" s="1"/>
  <c r="L686" i="3" s="1"/>
  <c r="I687" i="3"/>
  <c r="K687" i="3" s="1"/>
  <c r="L687" i="3" s="1"/>
  <c r="I688" i="3"/>
  <c r="K688" i="3" s="1"/>
  <c r="L688" i="3" s="1"/>
  <c r="I689" i="3"/>
  <c r="K689" i="3" s="1"/>
  <c r="L689" i="3" s="1"/>
  <c r="I690" i="3"/>
  <c r="K690" i="3" s="1"/>
  <c r="L690" i="3" s="1"/>
  <c r="I691" i="3"/>
  <c r="K691" i="3" s="1"/>
  <c r="L691" i="3" s="1"/>
  <c r="I692" i="3"/>
  <c r="K692" i="3" s="1"/>
  <c r="L692" i="3" s="1"/>
  <c r="I693" i="3"/>
  <c r="K693" i="3" s="1"/>
  <c r="L693" i="3" s="1"/>
  <c r="I694" i="3"/>
  <c r="K694" i="3" s="1"/>
  <c r="L694" i="3" s="1"/>
  <c r="I695" i="3"/>
  <c r="K695" i="3" s="1"/>
  <c r="L695" i="3" s="1"/>
  <c r="I696" i="3"/>
  <c r="K696" i="3" s="1"/>
  <c r="L696" i="3" s="1"/>
  <c r="I697" i="3"/>
  <c r="K697" i="3" s="1"/>
  <c r="L697" i="3" s="1"/>
  <c r="I698" i="3"/>
  <c r="K698" i="3" s="1"/>
  <c r="L698" i="3" s="1"/>
  <c r="I699" i="3"/>
  <c r="K699" i="3" s="1"/>
  <c r="L699" i="3" s="1"/>
  <c r="I700" i="3"/>
  <c r="K700" i="3" s="1"/>
  <c r="L700" i="3" s="1"/>
  <c r="I701" i="3"/>
  <c r="K701" i="3" s="1"/>
  <c r="L701" i="3" s="1"/>
  <c r="I702" i="3"/>
  <c r="K702" i="3" s="1"/>
  <c r="L702" i="3" s="1"/>
  <c r="I703" i="3"/>
  <c r="K703" i="3" s="1"/>
  <c r="L703" i="3" s="1"/>
  <c r="I704" i="3"/>
  <c r="K704" i="3" s="1"/>
  <c r="L704" i="3" s="1"/>
  <c r="I705" i="3"/>
  <c r="K705" i="3" s="1"/>
  <c r="L705" i="3" s="1"/>
  <c r="I706" i="3"/>
  <c r="K706" i="3" s="1"/>
  <c r="L706" i="3" s="1"/>
  <c r="I707" i="3"/>
  <c r="K707" i="3" s="1"/>
  <c r="L707" i="3" s="1"/>
  <c r="I708" i="3"/>
  <c r="K708" i="3" s="1"/>
  <c r="L708" i="3" s="1"/>
  <c r="I709" i="3"/>
  <c r="K709" i="3" s="1"/>
  <c r="L709" i="3" s="1"/>
  <c r="I710" i="3"/>
  <c r="K710" i="3" s="1"/>
  <c r="L710" i="3" s="1"/>
  <c r="I711" i="3"/>
  <c r="K711" i="3" s="1"/>
  <c r="L711" i="3" s="1"/>
  <c r="I712" i="3"/>
  <c r="K712" i="3" s="1"/>
  <c r="L712" i="3" s="1"/>
  <c r="I713" i="3"/>
  <c r="K713" i="3" s="1"/>
  <c r="L713" i="3" s="1"/>
  <c r="I714" i="3"/>
  <c r="K714" i="3" s="1"/>
  <c r="L714" i="3" s="1"/>
  <c r="I715" i="3"/>
  <c r="K715" i="3" s="1"/>
  <c r="L715" i="3" s="1"/>
  <c r="I716" i="3"/>
  <c r="K716" i="3" s="1"/>
  <c r="L716" i="3" s="1"/>
  <c r="I717" i="3"/>
  <c r="K717" i="3" s="1"/>
  <c r="L717" i="3" s="1"/>
  <c r="I718" i="3"/>
  <c r="K718" i="3" s="1"/>
  <c r="L718" i="3" s="1"/>
  <c r="I719" i="3"/>
  <c r="K719" i="3" s="1"/>
  <c r="L719" i="3" s="1"/>
  <c r="I720" i="3"/>
  <c r="K720" i="3" s="1"/>
  <c r="L720" i="3" s="1"/>
  <c r="I721" i="3"/>
  <c r="K721" i="3" s="1"/>
  <c r="L721" i="3" s="1"/>
  <c r="I722" i="3"/>
  <c r="K722" i="3" s="1"/>
  <c r="L722" i="3" s="1"/>
  <c r="I723" i="3"/>
  <c r="K723" i="3" s="1"/>
  <c r="L723" i="3" s="1"/>
  <c r="I724" i="3"/>
  <c r="K724" i="3" s="1"/>
  <c r="L724" i="3" s="1"/>
  <c r="I725" i="3"/>
  <c r="K725" i="3" s="1"/>
  <c r="L725" i="3" s="1"/>
  <c r="I726" i="3"/>
  <c r="K726" i="3" s="1"/>
  <c r="L726" i="3" s="1"/>
  <c r="I727" i="3"/>
  <c r="K727" i="3" s="1"/>
  <c r="L727" i="3" s="1"/>
  <c r="I728" i="3"/>
  <c r="K728" i="3" s="1"/>
  <c r="L728" i="3" s="1"/>
  <c r="I729" i="3"/>
  <c r="K729" i="3" s="1"/>
  <c r="L729" i="3" s="1"/>
  <c r="I730" i="3"/>
  <c r="K730" i="3" s="1"/>
  <c r="L730" i="3" s="1"/>
  <c r="I731" i="3"/>
  <c r="K731" i="3" s="1"/>
  <c r="L731" i="3" s="1"/>
  <c r="I732" i="3"/>
  <c r="K732" i="3" s="1"/>
  <c r="L732" i="3" s="1"/>
  <c r="I733" i="3"/>
  <c r="K733" i="3" s="1"/>
  <c r="L733" i="3" s="1"/>
  <c r="I734" i="3"/>
  <c r="K734" i="3" s="1"/>
  <c r="L734" i="3" s="1"/>
  <c r="I735" i="3"/>
  <c r="K735" i="3" s="1"/>
  <c r="L735" i="3" s="1"/>
  <c r="I736" i="3"/>
  <c r="K736" i="3" s="1"/>
  <c r="L736" i="3" s="1"/>
  <c r="I737" i="3"/>
  <c r="K737" i="3" s="1"/>
  <c r="L737" i="3" s="1"/>
  <c r="I738" i="3"/>
  <c r="K738" i="3" s="1"/>
  <c r="L738" i="3" s="1"/>
  <c r="I739" i="3"/>
  <c r="K739" i="3" s="1"/>
  <c r="L739" i="3" s="1"/>
  <c r="I740" i="3"/>
  <c r="K740" i="3" s="1"/>
  <c r="L740" i="3" s="1"/>
  <c r="I741" i="3"/>
  <c r="K741" i="3" s="1"/>
  <c r="L741" i="3" s="1"/>
  <c r="I742" i="3"/>
  <c r="K742" i="3" s="1"/>
  <c r="L742" i="3" s="1"/>
  <c r="I743" i="3"/>
  <c r="K743" i="3" s="1"/>
  <c r="L743" i="3" s="1"/>
  <c r="I744" i="3"/>
  <c r="K744" i="3" s="1"/>
  <c r="L744" i="3" s="1"/>
  <c r="I745" i="3"/>
  <c r="K745" i="3" s="1"/>
  <c r="L745" i="3" s="1"/>
  <c r="I746" i="3"/>
  <c r="K746" i="3" s="1"/>
  <c r="L746" i="3" s="1"/>
  <c r="I747" i="3"/>
  <c r="K747" i="3" s="1"/>
  <c r="L747" i="3" s="1"/>
  <c r="I748" i="3"/>
  <c r="K748" i="3" s="1"/>
  <c r="L748" i="3" s="1"/>
  <c r="I749" i="3"/>
  <c r="K749" i="3" s="1"/>
  <c r="L749" i="3" s="1"/>
  <c r="I750" i="3"/>
  <c r="K750" i="3" s="1"/>
  <c r="L750" i="3" s="1"/>
  <c r="I751" i="3"/>
  <c r="K751" i="3" s="1"/>
  <c r="L751" i="3" s="1"/>
  <c r="I752" i="3"/>
  <c r="K752" i="3" s="1"/>
  <c r="L752" i="3" s="1"/>
  <c r="I753" i="3"/>
  <c r="K753" i="3" s="1"/>
  <c r="L753" i="3" s="1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C5" i="3"/>
  <c r="A5" i="3" s="1"/>
  <c r="C6" i="3"/>
  <c r="A6" i="3" s="1"/>
  <c r="C7" i="3"/>
  <c r="A7" i="3" s="1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C7" i="2"/>
  <c r="C6" i="2"/>
  <c r="C5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D14" i="4"/>
  <c r="D13" i="4"/>
  <c r="D12" i="4"/>
  <c r="D11" i="4"/>
  <c r="D10" i="4"/>
  <c r="D9" i="4"/>
  <c r="D8" i="4"/>
  <c r="D7" i="4"/>
  <c r="D6" i="4"/>
  <c r="D5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2" i="4"/>
  <c r="N373" i="4"/>
  <c r="N374" i="4"/>
  <c r="N375" i="4"/>
  <c r="N376" i="4"/>
  <c r="N377" i="4"/>
  <c r="N378" i="4"/>
  <c r="N379" i="4"/>
  <c r="N380" i="4"/>
  <c r="N381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6" i="4"/>
  <c r="N427" i="4"/>
  <c r="N428" i="4"/>
  <c r="N429" i="4"/>
  <c r="N430" i="4"/>
  <c r="N431" i="4"/>
  <c r="N432" i="4"/>
  <c r="N433" i="4"/>
  <c r="N434" i="4"/>
  <c r="N435" i="4"/>
  <c r="N436" i="4"/>
  <c r="N437" i="4"/>
  <c r="N438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502" i="4"/>
  <c r="N503" i="4"/>
  <c r="N504" i="4"/>
  <c r="N505" i="4"/>
  <c r="N506" i="4"/>
  <c r="N507" i="4"/>
  <c r="N508" i="4"/>
  <c r="N509" i="4"/>
  <c r="N510" i="4"/>
  <c r="N511" i="4"/>
  <c r="N512" i="4"/>
  <c r="N513" i="4"/>
  <c r="N514" i="4"/>
  <c r="N515" i="4"/>
  <c r="N516" i="4"/>
  <c r="N517" i="4"/>
  <c r="N518" i="4"/>
  <c r="N519" i="4"/>
  <c r="N520" i="4"/>
  <c r="N521" i="4"/>
  <c r="N522" i="4"/>
  <c r="N523" i="4"/>
  <c r="N524" i="4"/>
  <c r="N525" i="4"/>
  <c r="N526" i="4"/>
  <c r="N527" i="4"/>
  <c r="N528" i="4"/>
  <c r="N529" i="4"/>
  <c r="N530" i="4"/>
  <c r="N531" i="4"/>
  <c r="N532" i="4"/>
  <c r="N533" i="4"/>
  <c r="N534" i="4"/>
  <c r="N535" i="4"/>
  <c r="N536" i="4"/>
  <c r="N537" i="4"/>
  <c r="N538" i="4"/>
  <c r="N539" i="4"/>
  <c r="N540" i="4"/>
  <c r="N541" i="4"/>
  <c r="N542" i="4"/>
  <c r="N543" i="4"/>
  <c r="N544" i="4"/>
  <c r="N545" i="4"/>
  <c r="N546" i="4"/>
  <c r="N547" i="4"/>
  <c r="N548" i="4"/>
  <c r="N549" i="4"/>
  <c r="N550" i="4"/>
  <c r="N551" i="4"/>
  <c r="N552" i="4"/>
  <c r="N553" i="4"/>
  <c r="N554" i="4"/>
  <c r="N555" i="4"/>
  <c r="N556" i="4"/>
  <c r="N557" i="4"/>
  <c r="N558" i="4"/>
  <c r="N559" i="4"/>
  <c r="N560" i="4"/>
  <c r="N561" i="4"/>
  <c r="N562" i="4"/>
  <c r="N563" i="4"/>
  <c r="N564" i="4"/>
  <c r="N565" i="4"/>
  <c r="N566" i="4"/>
  <c r="N567" i="4"/>
  <c r="N568" i="4"/>
  <c r="N569" i="4"/>
  <c r="N570" i="4"/>
  <c r="N571" i="4"/>
  <c r="N572" i="4"/>
  <c r="N573" i="4"/>
  <c r="N574" i="4"/>
  <c r="N575" i="4"/>
  <c r="N576" i="4"/>
  <c r="N577" i="4"/>
  <c r="N578" i="4"/>
  <c r="N579" i="4"/>
  <c r="N580" i="4"/>
  <c r="N581" i="4"/>
  <c r="N582" i="4"/>
  <c r="N583" i="4"/>
  <c r="N584" i="4"/>
  <c r="N585" i="4"/>
  <c r="N586" i="4"/>
  <c r="N587" i="4"/>
  <c r="N588" i="4"/>
  <c r="N589" i="4"/>
  <c r="N590" i="4"/>
  <c r="N591" i="4"/>
  <c r="N592" i="4"/>
  <c r="N593" i="4"/>
  <c r="N594" i="4"/>
  <c r="N595" i="4"/>
  <c r="N596" i="4"/>
  <c r="N597" i="4"/>
  <c r="N598" i="4"/>
  <c r="N599" i="4"/>
  <c r="N600" i="4"/>
  <c r="N601" i="4"/>
  <c r="N602" i="4"/>
  <c r="N603" i="4"/>
  <c r="N604" i="4"/>
  <c r="N605" i="4"/>
  <c r="N606" i="4"/>
  <c r="N607" i="4"/>
  <c r="N608" i="4"/>
  <c r="N609" i="4"/>
  <c r="N610" i="4"/>
  <c r="N611" i="4"/>
  <c r="N612" i="4"/>
  <c r="N613" i="4"/>
  <c r="N614" i="4"/>
  <c r="N615" i="4"/>
  <c r="N616" i="4"/>
  <c r="N617" i="4"/>
  <c r="N618" i="4"/>
  <c r="N619" i="4"/>
  <c r="N620" i="4"/>
  <c r="N621" i="4"/>
  <c r="N622" i="4"/>
  <c r="N623" i="4"/>
  <c r="N624" i="4"/>
  <c r="N625" i="4"/>
  <c r="N626" i="4"/>
  <c r="N627" i="4"/>
  <c r="N628" i="4"/>
  <c r="N629" i="4"/>
  <c r="N630" i="4"/>
  <c r="N631" i="4"/>
  <c r="N632" i="4"/>
  <c r="N633" i="4"/>
  <c r="N634" i="4"/>
  <c r="N635" i="4"/>
  <c r="N636" i="4"/>
  <c r="N637" i="4"/>
  <c r="N638" i="4"/>
  <c r="N639" i="4"/>
  <c r="N640" i="4"/>
  <c r="N641" i="4"/>
  <c r="N642" i="4"/>
  <c r="N643" i="4"/>
  <c r="N644" i="4"/>
  <c r="N645" i="4"/>
  <c r="N646" i="4"/>
  <c r="N647" i="4"/>
  <c r="N648" i="4"/>
  <c r="N649" i="4"/>
  <c r="N650" i="4"/>
  <c r="N651" i="4"/>
  <c r="N652" i="4"/>
  <c r="N653" i="4"/>
  <c r="N654" i="4"/>
  <c r="N655" i="4"/>
  <c r="N656" i="4"/>
  <c r="N657" i="4"/>
  <c r="N658" i="4"/>
  <c r="N659" i="4"/>
  <c r="N660" i="4"/>
  <c r="N661" i="4"/>
  <c r="N662" i="4"/>
  <c r="N663" i="4"/>
  <c r="N664" i="4"/>
  <c r="N665" i="4"/>
  <c r="N666" i="4"/>
  <c r="N667" i="4"/>
  <c r="N668" i="4"/>
  <c r="N669" i="4"/>
  <c r="N670" i="4"/>
  <c r="N671" i="4"/>
  <c r="N672" i="4"/>
  <c r="N673" i="4"/>
  <c r="N674" i="4"/>
  <c r="N675" i="4"/>
  <c r="N676" i="4"/>
  <c r="N677" i="4"/>
  <c r="N678" i="4"/>
  <c r="N679" i="4"/>
  <c r="N680" i="4"/>
  <c r="N681" i="4"/>
  <c r="N682" i="4"/>
  <c r="N683" i="4"/>
  <c r="N684" i="4"/>
  <c r="N685" i="4"/>
  <c r="N686" i="4"/>
  <c r="N687" i="4"/>
  <c r="N688" i="4"/>
  <c r="N689" i="4"/>
  <c r="N690" i="4"/>
  <c r="N691" i="4"/>
  <c r="N692" i="4"/>
  <c r="N693" i="4"/>
  <c r="N694" i="4"/>
  <c r="N695" i="4"/>
  <c r="N696" i="4"/>
  <c r="N697" i="4"/>
  <c r="N698" i="4"/>
  <c r="N699" i="4"/>
  <c r="N700" i="4"/>
  <c r="N701" i="4"/>
  <c r="N702" i="4"/>
  <c r="N703" i="4"/>
  <c r="N704" i="4"/>
  <c r="N705" i="4"/>
  <c r="N706" i="4"/>
  <c r="N707" i="4"/>
  <c r="N708" i="4"/>
  <c r="N709" i="4"/>
  <c r="N710" i="4"/>
  <c r="N711" i="4"/>
  <c r="N712" i="4"/>
  <c r="N713" i="4"/>
  <c r="N714" i="4"/>
  <c r="N715" i="4"/>
  <c r="N716" i="4"/>
  <c r="N717" i="4"/>
  <c r="N718" i="4"/>
  <c r="N719" i="4"/>
  <c r="N720" i="4"/>
  <c r="N721" i="4"/>
  <c r="N722" i="4"/>
  <c r="N723" i="4"/>
  <c r="N724" i="4"/>
  <c r="N725" i="4"/>
  <c r="N726" i="4"/>
  <c r="N727" i="4"/>
  <c r="N728" i="4"/>
  <c r="N729" i="4"/>
  <c r="N730" i="4"/>
  <c r="N731" i="4"/>
  <c r="N732" i="4"/>
  <c r="N733" i="4"/>
  <c r="N734" i="4"/>
  <c r="N735" i="4"/>
  <c r="N736" i="4"/>
  <c r="N737" i="4"/>
  <c r="N738" i="4"/>
  <c r="N739" i="4"/>
  <c r="N740" i="4"/>
  <c r="N741" i="4"/>
  <c r="N742" i="4"/>
  <c r="N743" i="4"/>
  <c r="N744" i="4"/>
  <c r="N745" i="4"/>
  <c r="N746" i="4"/>
  <c r="N747" i="4"/>
  <c r="N748" i="4"/>
  <c r="N749" i="4"/>
  <c r="N750" i="4"/>
  <c r="N751" i="4"/>
  <c r="N752" i="4"/>
  <c r="N753" i="4"/>
  <c r="N754" i="4"/>
  <c r="N755" i="4"/>
  <c r="N756" i="4"/>
  <c r="N757" i="4"/>
  <c r="N758" i="4"/>
  <c r="N759" i="4"/>
  <c r="N760" i="4"/>
  <c r="N761" i="4"/>
  <c r="N762" i="4"/>
  <c r="N763" i="4"/>
  <c r="N764" i="4"/>
  <c r="N765" i="4"/>
  <c r="N766" i="4"/>
  <c r="N767" i="4"/>
  <c r="N768" i="4"/>
  <c r="N769" i="4"/>
  <c r="N770" i="4"/>
  <c r="N771" i="4"/>
  <c r="N772" i="4"/>
  <c r="N773" i="4"/>
  <c r="N774" i="4"/>
  <c r="N775" i="4"/>
  <c r="N776" i="4"/>
  <c r="N777" i="4"/>
  <c r="N778" i="4"/>
  <c r="N779" i="4"/>
  <c r="N780" i="4"/>
  <c r="N781" i="4"/>
  <c r="N782" i="4"/>
  <c r="N783" i="4"/>
  <c r="N784" i="4"/>
  <c r="N785" i="4"/>
  <c r="N786" i="4"/>
  <c r="N787" i="4"/>
  <c r="N788" i="4"/>
  <c r="N789" i="4"/>
  <c r="N790" i="4"/>
  <c r="N791" i="4"/>
  <c r="N792" i="4"/>
  <c r="N793" i="4"/>
  <c r="N794" i="4"/>
  <c r="N795" i="4"/>
  <c r="N796" i="4"/>
  <c r="N797" i="4"/>
  <c r="N798" i="4"/>
  <c r="N799" i="4"/>
  <c r="N800" i="4"/>
  <c r="N801" i="4"/>
  <c r="N802" i="4"/>
  <c r="N803" i="4"/>
  <c r="N804" i="4"/>
  <c r="N805" i="4"/>
  <c r="N806" i="4"/>
  <c r="N807" i="4"/>
  <c r="N808" i="4"/>
  <c r="N809" i="4"/>
  <c r="N810" i="4"/>
  <c r="N811" i="4"/>
  <c r="N812" i="4"/>
  <c r="N813" i="4"/>
  <c r="N814" i="4"/>
  <c r="N815" i="4"/>
  <c r="N816" i="4"/>
  <c r="N817" i="4"/>
  <c r="N818" i="4"/>
  <c r="N819" i="4"/>
  <c r="N820" i="4"/>
  <c r="N821" i="4"/>
  <c r="N822" i="4"/>
  <c r="N823" i="4"/>
  <c r="N824" i="4"/>
  <c r="N825" i="4"/>
  <c r="N826" i="4"/>
  <c r="N827" i="4"/>
  <c r="N828" i="4"/>
  <c r="N829" i="4"/>
  <c r="N830" i="4"/>
  <c r="N831" i="4"/>
  <c r="N832" i="4"/>
  <c r="N833" i="4"/>
  <c r="N834" i="4"/>
  <c r="N835" i="4"/>
  <c r="N836" i="4"/>
  <c r="N837" i="4"/>
  <c r="N838" i="4"/>
  <c r="N839" i="4"/>
  <c r="N840" i="4"/>
  <c r="N841" i="4"/>
  <c r="N842" i="4"/>
  <c r="N843" i="4"/>
  <c r="N844" i="4"/>
  <c r="N845" i="4"/>
  <c r="N846" i="4"/>
  <c r="N847" i="4"/>
  <c r="N848" i="4"/>
  <c r="N849" i="4"/>
  <c r="N850" i="4"/>
  <c r="N851" i="4"/>
  <c r="N852" i="4"/>
  <c r="N853" i="4"/>
  <c r="N854" i="4"/>
  <c r="N855" i="4"/>
  <c r="N856" i="4"/>
  <c r="N857" i="4"/>
  <c r="N858" i="4"/>
  <c r="N859" i="4"/>
  <c r="N860" i="4"/>
  <c r="N861" i="4"/>
  <c r="N862" i="4"/>
  <c r="N863" i="4"/>
  <c r="N864" i="4"/>
  <c r="N865" i="4"/>
  <c r="N866" i="4"/>
  <c r="N867" i="4"/>
  <c r="N868" i="4"/>
  <c r="N869" i="4"/>
  <c r="N870" i="4"/>
  <c r="N871" i="4"/>
  <c r="N872" i="4"/>
  <c r="N873" i="4"/>
  <c r="N874" i="4"/>
  <c r="N875" i="4"/>
  <c r="N876" i="4"/>
  <c r="N877" i="4"/>
  <c r="N878" i="4"/>
  <c r="N879" i="4"/>
  <c r="N880" i="4"/>
  <c r="N881" i="4"/>
  <c r="N882" i="4"/>
  <c r="N883" i="4"/>
  <c r="N884" i="4"/>
  <c r="N885" i="4"/>
  <c r="N886" i="4"/>
  <c r="N887" i="4"/>
  <c r="N888" i="4"/>
  <c r="N889" i="4"/>
  <c r="N890" i="4"/>
  <c r="N891" i="4"/>
  <c r="N892" i="4"/>
  <c r="N893" i="4"/>
  <c r="N894" i="4"/>
  <c r="N895" i="4"/>
  <c r="N896" i="4"/>
  <c r="N897" i="4"/>
  <c r="N898" i="4"/>
  <c r="N899" i="4"/>
  <c r="N900" i="4"/>
  <c r="N901" i="4"/>
  <c r="N902" i="4"/>
  <c r="N903" i="4"/>
  <c r="N904" i="4"/>
  <c r="N905" i="4"/>
  <c r="N906" i="4"/>
  <c r="N907" i="4"/>
  <c r="N908" i="4"/>
  <c r="N909" i="4"/>
  <c r="N910" i="4"/>
  <c r="N911" i="4"/>
  <c r="N912" i="4"/>
  <c r="N913" i="4"/>
  <c r="N914" i="4"/>
  <c r="N915" i="4"/>
  <c r="N916" i="4"/>
  <c r="N917" i="4"/>
  <c r="N918" i="4"/>
  <c r="N919" i="4"/>
  <c r="N920" i="4"/>
  <c r="N921" i="4"/>
  <c r="N922" i="4"/>
  <c r="N923" i="4"/>
  <c r="N924" i="4"/>
  <c r="N925" i="4"/>
  <c r="N926" i="4"/>
  <c r="N927" i="4"/>
  <c r="N928" i="4"/>
  <c r="N929" i="4"/>
  <c r="N930" i="4"/>
  <c r="N931" i="4"/>
  <c r="N932" i="4"/>
  <c r="N933" i="4"/>
  <c r="N934" i="4"/>
  <c r="N935" i="4"/>
  <c r="N936" i="4"/>
  <c r="N937" i="4"/>
  <c r="N938" i="4"/>
  <c r="N939" i="4"/>
  <c r="N940" i="4"/>
  <c r="N941" i="4"/>
  <c r="N942" i="4"/>
  <c r="N943" i="4"/>
  <c r="N944" i="4"/>
  <c r="N945" i="4"/>
  <c r="N946" i="4"/>
  <c r="N947" i="4"/>
  <c r="N948" i="4"/>
  <c r="N949" i="4"/>
  <c r="N950" i="4"/>
  <c r="N951" i="4"/>
  <c r="N952" i="4"/>
  <c r="N953" i="4"/>
  <c r="N954" i="4"/>
  <c r="N955" i="4"/>
  <c r="N956" i="4"/>
  <c r="N957" i="4"/>
  <c r="N958" i="4"/>
  <c r="N959" i="4"/>
  <c r="N960" i="4"/>
  <c r="N961" i="4"/>
  <c r="N962" i="4"/>
  <c r="N963" i="4"/>
  <c r="N964" i="4"/>
  <c r="N965" i="4"/>
  <c r="N966" i="4"/>
  <c r="N967" i="4"/>
  <c r="N968" i="4"/>
  <c r="N969" i="4"/>
  <c r="N970" i="4"/>
  <c r="N971" i="4"/>
  <c r="N972" i="4"/>
  <c r="N973" i="4"/>
  <c r="N974" i="4"/>
  <c r="N975" i="4"/>
  <c r="N976" i="4"/>
  <c r="N977" i="4"/>
  <c r="N978" i="4"/>
  <c r="N979" i="4"/>
  <c r="N980" i="4"/>
  <c r="N981" i="4"/>
  <c r="N982" i="4"/>
  <c r="N983" i="4"/>
  <c r="N984" i="4"/>
  <c r="N985" i="4"/>
  <c r="N986" i="4"/>
  <c r="N987" i="4"/>
  <c r="N988" i="4"/>
  <c r="N989" i="4"/>
  <c r="N990" i="4"/>
  <c r="N991" i="4"/>
  <c r="N992" i="4"/>
  <c r="N993" i="4"/>
  <c r="N994" i="4"/>
  <c r="N995" i="4"/>
  <c r="N996" i="4"/>
  <c r="N997" i="4"/>
  <c r="N998" i="4"/>
  <c r="N999" i="4"/>
  <c r="N1000" i="4"/>
  <c r="N1001" i="4"/>
  <c r="N1002" i="4"/>
  <c r="N1003" i="4"/>
  <c r="N100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19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M532" i="4"/>
  <c r="M533" i="4"/>
  <c r="M534" i="4"/>
  <c r="M535" i="4"/>
  <c r="M536" i="4"/>
  <c r="M537" i="4"/>
  <c r="M538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M551" i="4"/>
  <c r="M552" i="4"/>
  <c r="M553" i="4"/>
  <c r="M554" i="4"/>
  <c r="M555" i="4"/>
  <c r="M556" i="4"/>
  <c r="M557" i="4"/>
  <c r="M558" i="4"/>
  <c r="M559" i="4"/>
  <c r="M560" i="4"/>
  <c r="M561" i="4"/>
  <c r="M562" i="4"/>
  <c r="M563" i="4"/>
  <c r="M564" i="4"/>
  <c r="M565" i="4"/>
  <c r="M566" i="4"/>
  <c r="M567" i="4"/>
  <c r="M568" i="4"/>
  <c r="M569" i="4"/>
  <c r="M570" i="4"/>
  <c r="M571" i="4"/>
  <c r="M572" i="4"/>
  <c r="M573" i="4"/>
  <c r="M574" i="4"/>
  <c r="M575" i="4"/>
  <c r="M576" i="4"/>
  <c r="M577" i="4"/>
  <c r="M578" i="4"/>
  <c r="M579" i="4"/>
  <c r="M580" i="4"/>
  <c r="M581" i="4"/>
  <c r="M582" i="4"/>
  <c r="M583" i="4"/>
  <c r="M584" i="4"/>
  <c r="M585" i="4"/>
  <c r="M586" i="4"/>
  <c r="M587" i="4"/>
  <c r="M588" i="4"/>
  <c r="M589" i="4"/>
  <c r="M590" i="4"/>
  <c r="M591" i="4"/>
  <c r="M592" i="4"/>
  <c r="M593" i="4"/>
  <c r="M594" i="4"/>
  <c r="M595" i="4"/>
  <c r="M596" i="4"/>
  <c r="M597" i="4"/>
  <c r="M598" i="4"/>
  <c r="M599" i="4"/>
  <c r="M600" i="4"/>
  <c r="M601" i="4"/>
  <c r="M602" i="4"/>
  <c r="M603" i="4"/>
  <c r="M604" i="4"/>
  <c r="M605" i="4"/>
  <c r="M606" i="4"/>
  <c r="M607" i="4"/>
  <c r="M608" i="4"/>
  <c r="M609" i="4"/>
  <c r="M610" i="4"/>
  <c r="M611" i="4"/>
  <c r="M612" i="4"/>
  <c r="M613" i="4"/>
  <c r="M614" i="4"/>
  <c r="M615" i="4"/>
  <c r="M616" i="4"/>
  <c r="M617" i="4"/>
  <c r="M618" i="4"/>
  <c r="M619" i="4"/>
  <c r="M620" i="4"/>
  <c r="M621" i="4"/>
  <c r="M622" i="4"/>
  <c r="M623" i="4"/>
  <c r="M624" i="4"/>
  <c r="M625" i="4"/>
  <c r="M626" i="4"/>
  <c r="M627" i="4"/>
  <c r="M628" i="4"/>
  <c r="M629" i="4"/>
  <c r="M630" i="4"/>
  <c r="M631" i="4"/>
  <c r="M632" i="4"/>
  <c r="M633" i="4"/>
  <c r="M634" i="4"/>
  <c r="M635" i="4"/>
  <c r="M636" i="4"/>
  <c r="M637" i="4"/>
  <c r="M638" i="4"/>
  <c r="M639" i="4"/>
  <c r="M640" i="4"/>
  <c r="M641" i="4"/>
  <c r="M642" i="4"/>
  <c r="M643" i="4"/>
  <c r="M644" i="4"/>
  <c r="M645" i="4"/>
  <c r="M646" i="4"/>
  <c r="M647" i="4"/>
  <c r="M648" i="4"/>
  <c r="M649" i="4"/>
  <c r="M650" i="4"/>
  <c r="M651" i="4"/>
  <c r="M652" i="4"/>
  <c r="M653" i="4"/>
  <c r="M654" i="4"/>
  <c r="M655" i="4"/>
  <c r="M656" i="4"/>
  <c r="M657" i="4"/>
  <c r="M658" i="4"/>
  <c r="M659" i="4"/>
  <c r="M660" i="4"/>
  <c r="M661" i="4"/>
  <c r="M662" i="4"/>
  <c r="M663" i="4"/>
  <c r="M664" i="4"/>
  <c r="M665" i="4"/>
  <c r="M666" i="4"/>
  <c r="M667" i="4"/>
  <c r="M668" i="4"/>
  <c r="M669" i="4"/>
  <c r="M670" i="4"/>
  <c r="M671" i="4"/>
  <c r="M672" i="4"/>
  <c r="M673" i="4"/>
  <c r="M674" i="4"/>
  <c r="M675" i="4"/>
  <c r="M676" i="4"/>
  <c r="M677" i="4"/>
  <c r="M678" i="4"/>
  <c r="M679" i="4"/>
  <c r="M680" i="4"/>
  <c r="M681" i="4"/>
  <c r="M682" i="4"/>
  <c r="M683" i="4"/>
  <c r="M684" i="4"/>
  <c r="M685" i="4"/>
  <c r="M686" i="4"/>
  <c r="M687" i="4"/>
  <c r="M688" i="4"/>
  <c r="M689" i="4"/>
  <c r="M690" i="4"/>
  <c r="M691" i="4"/>
  <c r="M692" i="4"/>
  <c r="M693" i="4"/>
  <c r="M694" i="4"/>
  <c r="M695" i="4"/>
  <c r="M696" i="4"/>
  <c r="M697" i="4"/>
  <c r="M698" i="4"/>
  <c r="M699" i="4"/>
  <c r="M700" i="4"/>
  <c r="M701" i="4"/>
  <c r="M702" i="4"/>
  <c r="M703" i="4"/>
  <c r="M704" i="4"/>
  <c r="M705" i="4"/>
  <c r="M706" i="4"/>
  <c r="M707" i="4"/>
  <c r="M708" i="4"/>
  <c r="M709" i="4"/>
  <c r="M710" i="4"/>
  <c r="M711" i="4"/>
  <c r="M712" i="4"/>
  <c r="M713" i="4"/>
  <c r="M714" i="4"/>
  <c r="M715" i="4"/>
  <c r="M716" i="4"/>
  <c r="M717" i="4"/>
  <c r="M718" i="4"/>
  <c r="M719" i="4"/>
  <c r="M720" i="4"/>
  <c r="M721" i="4"/>
  <c r="M722" i="4"/>
  <c r="M723" i="4"/>
  <c r="M724" i="4"/>
  <c r="M725" i="4"/>
  <c r="M726" i="4"/>
  <c r="M727" i="4"/>
  <c r="M728" i="4"/>
  <c r="M729" i="4"/>
  <c r="M730" i="4"/>
  <c r="M731" i="4"/>
  <c r="M732" i="4"/>
  <c r="M733" i="4"/>
  <c r="M734" i="4"/>
  <c r="M735" i="4"/>
  <c r="M736" i="4"/>
  <c r="M737" i="4"/>
  <c r="M738" i="4"/>
  <c r="M739" i="4"/>
  <c r="M740" i="4"/>
  <c r="M741" i="4"/>
  <c r="M742" i="4"/>
  <c r="M743" i="4"/>
  <c r="M744" i="4"/>
  <c r="M745" i="4"/>
  <c r="M746" i="4"/>
  <c r="M747" i="4"/>
  <c r="M748" i="4"/>
  <c r="M749" i="4"/>
  <c r="M750" i="4"/>
  <c r="M751" i="4"/>
  <c r="M752" i="4"/>
  <c r="M753" i="4"/>
  <c r="M754" i="4"/>
  <c r="M755" i="4"/>
  <c r="M756" i="4"/>
  <c r="M757" i="4"/>
  <c r="M758" i="4"/>
  <c r="M759" i="4"/>
  <c r="M760" i="4"/>
  <c r="M761" i="4"/>
  <c r="M762" i="4"/>
  <c r="M763" i="4"/>
  <c r="M764" i="4"/>
  <c r="M765" i="4"/>
  <c r="M766" i="4"/>
  <c r="M767" i="4"/>
  <c r="M768" i="4"/>
  <c r="M769" i="4"/>
  <c r="M770" i="4"/>
  <c r="M771" i="4"/>
  <c r="M772" i="4"/>
  <c r="M773" i="4"/>
  <c r="M774" i="4"/>
  <c r="M775" i="4"/>
  <c r="M776" i="4"/>
  <c r="M777" i="4"/>
  <c r="M778" i="4"/>
  <c r="M779" i="4"/>
  <c r="M780" i="4"/>
  <c r="M781" i="4"/>
  <c r="M782" i="4"/>
  <c r="M783" i="4"/>
  <c r="M784" i="4"/>
  <c r="M785" i="4"/>
  <c r="M786" i="4"/>
  <c r="M787" i="4"/>
  <c r="M788" i="4"/>
  <c r="M789" i="4"/>
  <c r="M790" i="4"/>
  <c r="M791" i="4"/>
  <c r="M792" i="4"/>
  <c r="M793" i="4"/>
  <c r="M794" i="4"/>
  <c r="M795" i="4"/>
  <c r="M796" i="4"/>
  <c r="M797" i="4"/>
  <c r="M798" i="4"/>
  <c r="M799" i="4"/>
  <c r="M800" i="4"/>
  <c r="M801" i="4"/>
  <c r="M802" i="4"/>
  <c r="M803" i="4"/>
  <c r="M804" i="4"/>
  <c r="M805" i="4"/>
  <c r="M806" i="4"/>
  <c r="M807" i="4"/>
  <c r="M808" i="4"/>
  <c r="M809" i="4"/>
  <c r="M810" i="4"/>
  <c r="M811" i="4"/>
  <c r="M812" i="4"/>
  <c r="M813" i="4"/>
  <c r="M814" i="4"/>
  <c r="M815" i="4"/>
  <c r="M816" i="4"/>
  <c r="M817" i="4"/>
  <c r="M818" i="4"/>
  <c r="M819" i="4"/>
  <c r="M820" i="4"/>
  <c r="M821" i="4"/>
  <c r="M822" i="4"/>
  <c r="M823" i="4"/>
  <c r="M824" i="4"/>
  <c r="M825" i="4"/>
  <c r="M826" i="4"/>
  <c r="M827" i="4"/>
  <c r="M828" i="4"/>
  <c r="M829" i="4"/>
  <c r="M830" i="4"/>
  <c r="M831" i="4"/>
  <c r="M832" i="4"/>
  <c r="M833" i="4"/>
  <c r="M834" i="4"/>
  <c r="M835" i="4"/>
  <c r="M836" i="4"/>
  <c r="M837" i="4"/>
  <c r="M838" i="4"/>
  <c r="M839" i="4"/>
  <c r="M840" i="4"/>
  <c r="M841" i="4"/>
  <c r="M842" i="4"/>
  <c r="M843" i="4"/>
  <c r="M844" i="4"/>
  <c r="M845" i="4"/>
  <c r="M846" i="4"/>
  <c r="M847" i="4"/>
  <c r="M848" i="4"/>
  <c r="M849" i="4"/>
  <c r="M850" i="4"/>
  <c r="M851" i="4"/>
  <c r="M852" i="4"/>
  <c r="M853" i="4"/>
  <c r="M854" i="4"/>
  <c r="M855" i="4"/>
  <c r="M856" i="4"/>
  <c r="M857" i="4"/>
  <c r="M858" i="4"/>
  <c r="M859" i="4"/>
  <c r="M860" i="4"/>
  <c r="M861" i="4"/>
  <c r="M862" i="4"/>
  <c r="M863" i="4"/>
  <c r="M864" i="4"/>
  <c r="M865" i="4"/>
  <c r="M866" i="4"/>
  <c r="M867" i="4"/>
  <c r="M868" i="4"/>
  <c r="M869" i="4"/>
  <c r="M870" i="4"/>
  <c r="M871" i="4"/>
  <c r="M872" i="4"/>
  <c r="M873" i="4"/>
  <c r="M874" i="4"/>
  <c r="M875" i="4"/>
  <c r="M876" i="4"/>
  <c r="M877" i="4"/>
  <c r="M878" i="4"/>
  <c r="M879" i="4"/>
  <c r="M880" i="4"/>
  <c r="M881" i="4"/>
  <c r="M882" i="4"/>
  <c r="M883" i="4"/>
  <c r="M884" i="4"/>
  <c r="M885" i="4"/>
  <c r="M886" i="4"/>
  <c r="M887" i="4"/>
  <c r="M888" i="4"/>
  <c r="M889" i="4"/>
  <c r="M890" i="4"/>
  <c r="M891" i="4"/>
  <c r="M892" i="4"/>
  <c r="M893" i="4"/>
  <c r="M894" i="4"/>
  <c r="M895" i="4"/>
  <c r="M896" i="4"/>
  <c r="M897" i="4"/>
  <c r="M898" i="4"/>
  <c r="M899" i="4"/>
  <c r="M900" i="4"/>
  <c r="M901" i="4"/>
  <c r="M902" i="4"/>
  <c r="M903" i="4"/>
  <c r="M904" i="4"/>
  <c r="M905" i="4"/>
  <c r="M906" i="4"/>
  <c r="M907" i="4"/>
  <c r="M908" i="4"/>
  <c r="M909" i="4"/>
  <c r="M910" i="4"/>
  <c r="M911" i="4"/>
  <c r="M912" i="4"/>
  <c r="M913" i="4"/>
  <c r="M914" i="4"/>
  <c r="M915" i="4"/>
  <c r="M916" i="4"/>
  <c r="M917" i="4"/>
  <c r="M918" i="4"/>
  <c r="M919" i="4"/>
  <c r="M920" i="4"/>
  <c r="M921" i="4"/>
  <c r="M922" i="4"/>
  <c r="M923" i="4"/>
  <c r="M924" i="4"/>
  <c r="M925" i="4"/>
  <c r="M926" i="4"/>
  <c r="M927" i="4"/>
  <c r="M928" i="4"/>
  <c r="M929" i="4"/>
  <c r="M930" i="4"/>
  <c r="M931" i="4"/>
  <c r="M932" i="4"/>
  <c r="M933" i="4"/>
  <c r="M934" i="4"/>
  <c r="M935" i="4"/>
  <c r="M936" i="4"/>
  <c r="M937" i="4"/>
  <c r="M938" i="4"/>
  <c r="M939" i="4"/>
  <c r="M940" i="4"/>
  <c r="M941" i="4"/>
  <c r="M942" i="4"/>
  <c r="M943" i="4"/>
  <c r="M944" i="4"/>
  <c r="M945" i="4"/>
  <c r="M946" i="4"/>
  <c r="M947" i="4"/>
  <c r="M948" i="4"/>
  <c r="M949" i="4"/>
  <c r="M950" i="4"/>
  <c r="M951" i="4"/>
  <c r="M952" i="4"/>
  <c r="M953" i="4"/>
  <c r="M954" i="4"/>
  <c r="M955" i="4"/>
  <c r="M956" i="4"/>
  <c r="M957" i="4"/>
  <c r="M958" i="4"/>
  <c r="M959" i="4"/>
  <c r="M960" i="4"/>
  <c r="M961" i="4"/>
  <c r="M962" i="4"/>
  <c r="M963" i="4"/>
  <c r="M964" i="4"/>
  <c r="M965" i="4"/>
  <c r="M966" i="4"/>
  <c r="M967" i="4"/>
  <c r="M968" i="4"/>
  <c r="M969" i="4"/>
  <c r="M970" i="4"/>
  <c r="M971" i="4"/>
  <c r="M972" i="4"/>
  <c r="M973" i="4"/>
  <c r="M974" i="4"/>
  <c r="M975" i="4"/>
  <c r="M976" i="4"/>
  <c r="M977" i="4"/>
  <c r="M978" i="4"/>
  <c r="M979" i="4"/>
  <c r="M980" i="4"/>
  <c r="M981" i="4"/>
  <c r="M982" i="4"/>
  <c r="M983" i="4"/>
  <c r="M984" i="4"/>
  <c r="M985" i="4"/>
  <c r="M986" i="4"/>
  <c r="M987" i="4"/>
  <c r="M988" i="4"/>
  <c r="M989" i="4"/>
  <c r="M990" i="4"/>
  <c r="M991" i="4"/>
  <c r="M992" i="4"/>
  <c r="M993" i="4"/>
  <c r="M994" i="4"/>
  <c r="M995" i="4"/>
  <c r="M996" i="4"/>
  <c r="M997" i="4"/>
  <c r="M998" i="4"/>
  <c r="M999" i="4"/>
  <c r="M1000" i="4"/>
  <c r="M1001" i="4"/>
  <c r="M1002" i="4"/>
  <c r="M1003" i="4"/>
  <c r="M100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5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5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7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2" i="4"/>
  <c r="L653" i="4"/>
  <c r="L654" i="4"/>
  <c r="L655" i="4"/>
  <c r="L656" i="4"/>
  <c r="L657" i="4"/>
  <c r="L658" i="4"/>
  <c r="L659" i="4"/>
  <c r="L660" i="4"/>
  <c r="L661" i="4"/>
  <c r="L662" i="4"/>
  <c r="L663" i="4"/>
  <c r="L664" i="4"/>
  <c r="L665" i="4"/>
  <c r="L666" i="4"/>
  <c r="L667" i="4"/>
  <c r="L668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5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765" i="4"/>
  <c r="L766" i="4"/>
  <c r="L767" i="4"/>
  <c r="L768" i="4"/>
  <c r="L769" i="4"/>
  <c r="L770" i="4"/>
  <c r="L771" i="4"/>
  <c r="L772" i="4"/>
  <c r="L773" i="4"/>
  <c r="L774" i="4"/>
  <c r="L775" i="4"/>
  <c r="L776" i="4"/>
  <c r="L777" i="4"/>
  <c r="L778" i="4"/>
  <c r="L779" i="4"/>
  <c r="L780" i="4"/>
  <c r="L781" i="4"/>
  <c r="L782" i="4"/>
  <c r="L783" i="4"/>
  <c r="L784" i="4"/>
  <c r="L785" i="4"/>
  <c r="L786" i="4"/>
  <c r="L787" i="4"/>
  <c r="L788" i="4"/>
  <c r="L789" i="4"/>
  <c r="L790" i="4"/>
  <c r="L791" i="4"/>
  <c r="L792" i="4"/>
  <c r="L793" i="4"/>
  <c r="L794" i="4"/>
  <c r="L795" i="4"/>
  <c r="L796" i="4"/>
  <c r="L797" i="4"/>
  <c r="L798" i="4"/>
  <c r="L799" i="4"/>
  <c r="L800" i="4"/>
  <c r="L801" i="4"/>
  <c r="L802" i="4"/>
  <c r="L803" i="4"/>
  <c r="L804" i="4"/>
  <c r="L805" i="4"/>
  <c r="L806" i="4"/>
  <c r="L807" i="4"/>
  <c r="L808" i="4"/>
  <c r="L809" i="4"/>
  <c r="L810" i="4"/>
  <c r="L811" i="4"/>
  <c r="L812" i="4"/>
  <c r="L813" i="4"/>
  <c r="L814" i="4"/>
  <c r="L815" i="4"/>
  <c r="L816" i="4"/>
  <c r="L817" i="4"/>
  <c r="L818" i="4"/>
  <c r="L819" i="4"/>
  <c r="L820" i="4"/>
  <c r="L821" i="4"/>
  <c r="L822" i="4"/>
  <c r="L823" i="4"/>
  <c r="L824" i="4"/>
  <c r="L825" i="4"/>
  <c r="L826" i="4"/>
  <c r="L827" i="4"/>
  <c r="L828" i="4"/>
  <c r="L829" i="4"/>
  <c r="L830" i="4"/>
  <c r="L831" i="4"/>
  <c r="L832" i="4"/>
  <c r="L833" i="4"/>
  <c r="L834" i="4"/>
  <c r="L835" i="4"/>
  <c r="L836" i="4"/>
  <c r="L837" i="4"/>
  <c r="L838" i="4"/>
  <c r="L839" i="4"/>
  <c r="L840" i="4"/>
  <c r="L841" i="4"/>
  <c r="L842" i="4"/>
  <c r="L843" i="4"/>
  <c r="L844" i="4"/>
  <c r="L845" i="4"/>
  <c r="L846" i="4"/>
  <c r="L847" i="4"/>
  <c r="L848" i="4"/>
  <c r="L849" i="4"/>
  <c r="L850" i="4"/>
  <c r="L851" i="4"/>
  <c r="L852" i="4"/>
  <c r="L853" i="4"/>
  <c r="L854" i="4"/>
  <c r="L855" i="4"/>
  <c r="L856" i="4"/>
  <c r="L857" i="4"/>
  <c r="L858" i="4"/>
  <c r="L859" i="4"/>
  <c r="L860" i="4"/>
  <c r="L861" i="4"/>
  <c r="L862" i="4"/>
  <c r="L863" i="4"/>
  <c r="L864" i="4"/>
  <c r="L865" i="4"/>
  <c r="L866" i="4"/>
  <c r="L867" i="4"/>
  <c r="L868" i="4"/>
  <c r="L869" i="4"/>
  <c r="L870" i="4"/>
  <c r="L871" i="4"/>
  <c r="L872" i="4"/>
  <c r="L873" i="4"/>
  <c r="L874" i="4"/>
  <c r="L875" i="4"/>
  <c r="L876" i="4"/>
  <c r="L877" i="4"/>
  <c r="L878" i="4"/>
  <c r="L879" i="4"/>
  <c r="L880" i="4"/>
  <c r="L881" i="4"/>
  <c r="L882" i="4"/>
  <c r="L883" i="4"/>
  <c r="L884" i="4"/>
  <c r="L885" i="4"/>
  <c r="L886" i="4"/>
  <c r="L887" i="4"/>
  <c r="L888" i="4"/>
  <c r="L889" i="4"/>
  <c r="L890" i="4"/>
  <c r="L891" i="4"/>
  <c r="L892" i="4"/>
  <c r="L893" i="4"/>
  <c r="L894" i="4"/>
  <c r="L895" i="4"/>
  <c r="L896" i="4"/>
  <c r="L897" i="4"/>
  <c r="L898" i="4"/>
  <c r="L899" i="4"/>
  <c r="L900" i="4"/>
  <c r="L901" i="4"/>
  <c r="L902" i="4"/>
  <c r="L903" i="4"/>
  <c r="L904" i="4"/>
  <c r="L905" i="4"/>
  <c r="L906" i="4"/>
  <c r="L907" i="4"/>
  <c r="L908" i="4"/>
  <c r="L909" i="4"/>
  <c r="L910" i="4"/>
  <c r="L911" i="4"/>
  <c r="L912" i="4"/>
  <c r="L913" i="4"/>
  <c r="L914" i="4"/>
  <c r="L915" i="4"/>
  <c r="L916" i="4"/>
  <c r="L917" i="4"/>
  <c r="L918" i="4"/>
  <c r="L919" i="4"/>
  <c r="L920" i="4"/>
  <c r="L921" i="4"/>
  <c r="L922" i="4"/>
  <c r="L923" i="4"/>
  <c r="L924" i="4"/>
  <c r="L925" i="4"/>
  <c r="L926" i="4"/>
  <c r="L927" i="4"/>
  <c r="L928" i="4"/>
  <c r="L929" i="4"/>
  <c r="L930" i="4"/>
  <c r="L931" i="4"/>
  <c r="L932" i="4"/>
  <c r="L933" i="4"/>
  <c r="L934" i="4"/>
  <c r="L935" i="4"/>
  <c r="L936" i="4"/>
  <c r="L937" i="4"/>
  <c r="L938" i="4"/>
  <c r="L939" i="4"/>
  <c r="L940" i="4"/>
  <c r="L941" i="4"/>
  <c r="L942" i="4"/>
  <c r="L943" i="4"/>
  <c r="L944" i="4"/>
  <c r="L945" i="4"/>
  <c r="L946" i="4"/>
  <c r="L947" i="4"/>
  <c r="L948" i="4"/>
  <c r="L949" i="4"/>
  <c r="L950" i="4"/>
  <c r="L951" i="4"/>
  <c r="L952" i="4"/>
  <c r="L953" i="4"/>
  <c r="L954" i="4"/>
  <c r="L955" i="4"/>
  <c r="L956" i="4"/>
  <c r="L957" i="4"/>
  <c r="L958" i="4"/>
  <c r="L959" i="4"/>
  <c r="L960" i="4"/>
  <c r="L961" i="4"/>
  <c r="L962" i="4"/>
  <c r="L963" i="4"/>
  <c r="L964" i="4"/>
  <c r="L965" i="4"/>
  <c r="L966" i="4"/>
  <c r="L967" i="4"/>
  <c r="L968" i="4"/>
  <c r="L969" i="4"/>
  <c r="L970" i="4"/>
  <c r="L971" i="4"/>
  <c r="L972" i="4"/>
  <c r="L973" i="4"/>
  <c r="L974" i="4"/>
  <c r="L975" i="4"/>
  <c r="L976" i="4"/>
  <c r="L977" i="4"/>
  <c r="L978" i="4"/>
  <c r="L979" i="4"/>
  <c r="L980" i="4"/>
  <c r="L981" i="4"/>
  <c r="L982" i="4"/>
  <c r="L983" i="4"/>
  <c r="L984" i="4"/>
  <c r="L985" i="4"/>
  <c r="L986" i="4"/>
  <c r="L987" i="4"/>
  <c r="L988" i="4"/>
  <c r="L989" i="4"/>
  <c r="L990" i="4"/>
  <c r="L991" i="4"/>
  <c r="L992" i="4"/>
  <c r="L993" i="4"/>
  <c r="L994" i="4"/>
  <c r="L995" i="4"/>
  <c r="L996" i="4"/>
  <c r="L997" i="4"/>
  <c r="L998" i="4"/>
  <c r="L999" i="4"/>
  <c r="L1000" i="4"/>
  <c r="L1001" i="4"/>
  <c r="L1002" i="4"/>
  <c r="L1003" i="4"/>
  <c r="L100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M14" i="1" l="1"/>
  <c r="M15" i="1"/>
  <c r="M16" i="1"/>
  <c r="M17" i="1"/>
  <c r="M18" i="1"/>
  <c r="M19" i="1"/>
  <c r="M20" i="1"/>
  <c r="M21" i="1"/>
  <c r="M22" i="1"/>
  <c r="M23" i="1"/>
  <c r="M24" i="1"/>
  <c r="M25" i="1"/>
  <c r="B29" i="1"/>
  <c r="B4" i="1"/>
  <c r="B5" i="1"/>
  <c r="F8" i="1"/>
  <c r="F9" i="1"/>
  <c r="B11" i="1"/>
  <c r="M7" i="3"/>
  <c r="J7" i="3"/>
  <c r="K7" i="3"/>
  <c r="G7" i="3"/>
  <c r="F7" i="3"/>
  <c r="E7" i="3"/>
  <c r="J6" i="3"/>
  <c r="I6" i="3"/>
  <c r="G6" i="3"/>
  <c r="F6" i="3"/>
  <c r="E6" i="3"/>
  <c r="J5" i="3"/>
  <c r="I5" i="3"/>
  <c r="G5" i="3"/>
  <c r="F5" i="3"/>
  <c r="E5" i="3"/>
  <c r="M14" i="4"/>
  <c r="N14" i="4" s="1"/>
  <c r="M13" i="4"/>
  <c r="N13" i="4" s="1"/>
  <c r="M12" i="4"/>
  <c r="N12" i="4" s="1"/>
  <c r="M11" i="4"/>
  <c r="N11" i="4" s="1"/>
  <c r="M10" i="4"/>
  <c r="N10" i="4" s="1"/>
  <c r="M9" i="4"/>
  <c r="N9" i="4" s="1"/>
  <c r="M8" i="4"/>
  <c r="N8" i="4" s="1"/>
  <c r="M7" i="4"/>
  <c r="N7" i="4" s="1"/>
  <c r="M6" i="4"/>
  <c r="N6" i="4" s="1"/>
  <c r="M5" i="4"/>
  <c r="N5" i="4" s="1"/>
  <c r="B14" i="1" l="1"/>
  <c r="F14" i="1"/>
  <c r="G14" i="1"/>
  <c r="H14" i="1"/>
  <c r="E14" i="1"/>
  <c r="H15" i="1"/>
  <c r="I15" i="1"/>
  <c r="G15" i="1"/>
  <c r="E15" i="1"/>
  <c r="B15" i="1"/>
  <c r="F15" i="1"/>
  <c r="C15" i="1"/>
  <c r="F16" i="1"/>
  <c r="E16" i="1"/>
  <c r="G16" i="1"/>
  <c r="H16" i="1"/>
  <c r="C16" i="1"/>
  <c r="I16" i="1"/>
  <c r="B16" i="1"/>
  <c r="I17" i="1"/>
  <c r="H17" i="1"/>
  <c r="F17" i="1"/>
  <c r="E17" i="1"/>
  <c r="B17" i="1"/>
  <c r="G17" i="1"/>
  <c r="C17" i="1"/>
  <c r="H18" i="1"/>
  <c r="E18" i="1"/>
  <c r="I18" i="1"/>
  <c r="G18" i="1"/>
  <c r="C18" i="1"/>
  <c r="B18" i="1"/>
  <c r="F18" i="1"/>
  <c r="G19" i="1"/>
  <c r="F19" i="1"/>
  <c r="I19" i="1"/>
  <c r="C19" i="1"/>
  <c r="E19" i="1"/>
  <c r="H19" i="1"/>
  <c r="B19" i="1"/>
  <c r="H20" i="1"/>
  <c r="E20" i="1"/>
  <c r="C20" i="1"/>
  <c r="I20" i="1"/>
  <c r="G20" i="1"/>
  <c r="B20" i="1"/>
  <c r="F20" i="1"/>
  <c r="F21" i="1"/>
  <c r="H21" i="1"/>
  <c r="I21" i="1"/>
  <c r="E21" i="1"/>
  <c r="G21" i="1"/>
  <c r="B21" i="1"/>
  <c r="C21" i="1"/>
  <c r="F22" i="1"/>
  <c r="B22" i="1"/>
  <c r="C22" i="1"/>
  <c r="E22" i="1"/>
  <c r="I22" i="1"/>
  <c r="G22" i="1"/>
  <c r="H22" i="1"/>
  <c r="F23" i="1"/>
  <c r="H23" i="1"/>
  <c r="I23" i="1"/>
  <c r="E23" i="1"/>
  <c r="B23" i="1"/>
  <c r="C23" i="1"/>
  <c r="G23" i="1"/>
  <c r="E24" i="1"/>
  <c r="B24" i="1"/>
  <c r="G24" i="1"/>
  <c r="H24" i="1"/>
  <c r="C24" i="1"/>
  <c r="I24" i="1"/>
  <c r="F24" i="1"/>
  <c r="B25" i="1"/>
  <c r="E25" i="1"/>
  <c r="G25" i="1"/>
  <c r="H25" i="1"/>
  <c r="I25" i="1"/>
  <c r="F25" i="1"/>
  <c r="C25" i="1"/>
  <c r="K5" i="3"/>
  <c r="M5" i="3"/>
  <c r="C14" i="1" s="1"/>
  <c r="K7" i="2"/>
  <c r="L7" i="3"/>
  <c r="L7" i="2" s="1"/>
  <c r="K6" i="3"/>
  <c r="L6" i="3" s="1"/>
  <c r="L6" i="2" s="1"/>
  <c r="M6" i="3"/>
  <c r="K6" i="2"/>
  <c r="K5" i="2"/>
  <c r="H26" i="1" s="1"/>
  <c r="L5" i="3"/>
  <c r="L5" i="2" l="1"/>
  <c r="I26" i="1" s="1"/>
  <c r="I14" i="1"/>
  <c r="M7" i="2"/>
  <c r="O7" i="2" s="1"/>
  <c r="R7" i="2" s="1"/>
  <c r="M6" i="2"/>
  <c r="O6" i="2" s="1"/>
  <c r="R6" i="2" s="1"/>
  <c r="M5" i="2"/>
  <c r="O5" i="2" l="1"/>
  <c r="R5" i="2" s="1"/>
  <c r="B31" i="1" s="1"/>
  <c r="H27" i="1"/>
</calcChain>
</file>

<file path=xl/sharedStrings.xml><?xml version="1.0" encoding="utf-8"?>
<sst xmlns="http://schemas.openxmlformats.org/spreadsheetml/2006/main" count="140" uniqueCount="93">
  <si>
    <t>Setări</t>
  </si>
  <si>
    <t>Datele firmei apar pe factura storno. Sărbătorile legale se folosesc la termenul de transmitere în RO e-Factura (5 zile lucrătoare).</t>
  </si>
  <si>
    <t>Furnizor</t>
  </si>
  <si>
    <t>Exemplu Distribuție SRL</t>
  </si>
  <si>
    <t>CIF</t>
  </si>
  <si>
    <t>RO12345678</t>
  </si>
  <si>
    <t>Nr. Registrul Comerțului</t>
  </si>
  <si>
    <t>J29/1234/2015</t>
  </si>
  <si>
    <t>Sediu</t>
  </si>
  <si>
    <t>Str. Gării nr. 10, Ploiești, jud. Prahova</t>
  </si>
  <si>
    <t>Seria facturilor</t>
  </si>
  <si>
    <t>EXF</t>
  </si>
  <si>
    <t>Tipul stornării</t>
  </si>
  <si>
    <t>Stornare totală</t>
  </si>
  <si>
    <t>Stornare parțială</t>
  </si>
  <si>
    <t>Motivul</t>
  </si>
  <si>
    <t>Eroare în factură</t>
  </si>
  <si>
    <t>Retur / refuz de marfă</t>
  </si>
  <si>
    <t>Reducere de preț după livrare</t>
  </si>
  <si>
    <t>Anularea contractului (avans)</t>
  </si>
  <si>
    <t>Alt motiv</t>
  </si>
  <si>
    <t>Da/Nu</t>
  </si>
  <si>
    <t>Da</t>
  </si>
  <si>
    <t>Nu</t>
  </si>
  <si>
    <t>Sărbători legale</t>
  </si>
  <si>
    <t>Facturile emise (pe linii)</t>
  </si>
  <si>
    <t>Trece aici facturile pe care s-ar putea să trebuiască să le stornezi, câte un rând pentru fiecare produs sau serviciu. Numărul liniei se calculează singur.</t>
  </si>
  <si>
    <t>Nr. factură</t>
  </si>
  <si>
    <t>Nr. linie</t>
  </si>
  <si>
    <t>Data</t>
  </si>
  <si>
    <t>Client</t>
  </si>
  <si>
    <t>CIF client</t>
  </si>
  <si>
    <t>Denumire produs / serviciu</t>
  </si>
  <si>
    <t>U.M.</t>
  </si>
  <si>
    <t>Cantitate</t>
  </si>
  <si>
    <t>Preț unitar fără TVA</t>
  </si>
  <si>
    <t>Cota TVA</t>
  </si>
  <si>
    <t>Valoare</t>
  </si>
  <si>
    <t>TVA</t>
  </si>
  <si>
    <t>Total</t>
  </si>
  <si>
    <t>Exemplu Construct SRL</t>
  </si>
  <si>
    <t>RO23456789</t>
  </si>
  <si>
    <t>Cablu CYY-F 3x2,5</t>
  </si>
  <si>
    <t>m</t>
  </si>
  <si>
    <t>Tub flexibil PVC 20 mm</t>
  </si>
  <si>
    <t>Doză aparat îngropată</t>
  </si>
  <si>
    <t>buc</t>
  </si>
  <si>
    <t>Întrerupător simplu Schneider Sedna</t>
  </si>
  <si>
    <t>Priză dublă cu împământare</t>
  </si>
  <si>
    <t>Manoperă montaj instalație electrică</t>
  </si>
  <si>
    <t>ore</t>
  </si>
  <si>
    <t>Electro Plus SRL</t>
  </si>
  <si>
    <t>RO34567890</t>
  </si>
  <si>
    <t>Tablou electric 12 module</t>
  </si>
  <si>
    <t>Siguranță automată 16A</t>
  </si>
  <si>
    <t>Instal Rapid SRL</t>
  </si>
  <si>
    <t>RO45678901</t>
  </si>
  <si>
    <t>Corp iluminat LED 36W</t>
  </si>
  <si>
    <t>Registrul facturilor storno</t>
  </si>
  <si>
    <t>Un rând pentru fiecare factură storno: numărul ei, factura pe care o corectează, tipul și motivul. Liniile stornate se trec în foaia „Linii storno”.</t>
  </si>
  <si>
    <t>Nr. factură storno</t>
  </si>
  <si>
    <t>Factura inițială nr.</t>
  </si>
  <si>
    <t>Data facturii inițiale</t>
  </si>
  <si>
    <t>Factura corectă nr. (dacă e cazul)</t>
  </si>
  <si>
    <t>Total factură inițială</t>
  </si>
  <si>
    <t>Stornat în total din factura inițială</t>
  </si>
  <si>
    <t>Transmisă în e-Factura</t>
  </si>
  <si>
    <t>Termen e-Factura</t>
  </si>
  <si>
    <t>Verificare</t>
  </si>
  <si>
    <t>Liniile stornate</t>
  </si>
  <si>
    <t>Scrie numărul facturii storno, linia din factura inițială și cantitatea stornată (cu plus). Pentru o reducere de preț, scrie peste „Preț unitar” doar reducerea pe unitate.</t>
  </si>
  <si>
    <t>Nr. crt.</t>
  </si>
  <si>
    <t>Linia din factura inițială</t>
  </si>
  <si>
    <t>Denumire</t>
  </si>
  <si>
    <t>Cantitate facturată</t>
  </si>
  <si>
    <t>Cantitate stornată</t>
  </si>
  <si>
    <t>Preț unitar</t>
  </si>
  <si>
    <t>Valoare (minus)</t>
  </si>
  <si>
    <t>TVA (minus)</t>
  </si>
  <si>
    <t>Factura inițială</t>
  </si>
  <si>
    <t>Factura storno nr.:</t>
  </si>
  <si>
    <t>← scrie numărul din registru; restul se completează automat</t>
  </si>
  <si>
    <t>FACTURĂ (STORNO)</t>
  </si>
  <si>
    <t>FURNIZOR</t>
  </si>
  <si>
    <t>CLIENT</t>
  </si>
  <si>
    <t>Nr.</t>
  </si>
  <si>
    <t>Denumirea produselor / serviciilor</t>
  </si>
  <si>
    <t>Preț unitar (fără TVA)</t>
  </si>
  <si>
    <t>Total:</t>
  </si>
  <si>
    <t>Total de plată: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</si>
  <si>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</si>
  <si>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</si>
  <si>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modelexcel.ro/model-factura-storno-excel/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</si>
</sst>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C62828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sz val="10"/>
      <color rgb="FF5D6B64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b/>
      <sz val="10"/>
      <color rgb="FFC62828"/>
      <name val="Calibri"/>
      <family val="2"/>
    </font>
    <font>
      <b/>
      <sz val="10"/>
      <color rgb="FFB4322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8F8"/>
        <bgColor indexed="64"/>
      </patternFill>
    </fill>
    <fill>
      <patternFill patternType="solid">
        <fgColor rgb="FFC62828"/>
        <bgColor indexed="64"/>
      </patternFill>
    </fill>
    <fill>
      <patternFill patternType="solid">
        <fgColor rgb="FFFFEBEE"/>
        <bgColor indexed="64"/>
      </patternFill>
    </fill>
  </fills>
  <borders count="1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C62828"/>
      </left>
      <right/>
      <top style="thin">
        <color rgb="FFC62828"/>
      </top>
      <bottom/>
      <diagonal/>
    </border>
    <border>
      <left/>
      <right/>
      <top style="thin">
        <color rgb="FFC62828"/>
      </top>
      <bottom/>
      <diagonal/>
    </border>
    <border>
      <left/>
      <right style="thin">
        <color rgb="FFC62828"/>
      </right>
      <top style="thin">
        <color rgb="FFC62828"/>
      </top>
      <bottom/>
      <diagonal/>
    </border>
    <border>
      <left style="thin">
        <color rgb="FFC62828"/>
      </left>
      <right/>
      <top/>
      <bottom/>
      <diagonal/>
    </border>
    <border>
      <left/>
      <right style="thin">
        <color rgb="FFC62828"/>
      </right>
      <top/>
      <bottom/>
      <diagonal/>
    </border>
    <border>
      <left style="thin">
        <color rgb="FFC62828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C62828"/>
      </right>
      <top style="thin">
        <color rgb="FFD2DCD9"/>
      </top>
      <bottom style="thin">
        <color rgb="FFD2DCD9"/>
      </bottom>
      <diagonal/>
    </border>
    <border>
      <left style="thin">
        <color rgb="FFC62828"/>
      </left>
      <right/>
      <top/>
      <bottom style="thin">
        <color rgb="FFC62828"/>
      </bottom>
      <diagonal/>
    </border>
    <border>
      <left/>
      <right/>
      <top/>
      <bottom style="thin">
        <color rgb="FFC62828"/>
      </bottom>
      <diagonal/>
    </border>
    <border>
      <left/>
      <right style="thin">
        <color rgb="FFC62828"/>
      </right>
      <top/>
      <bottom style="thin">
        <color rgb="FFC62828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/>
    <xf numFmtId="9" fontId="1" fillId="2" borderId="1" xfId="0" applyNumberFormat="1" applyFont="1" applyFill="1" applyBorder="1" applyAlignment="1">
      <alignment horizontal="center"/>
    </xf>
    <xf numFmtId="4" fontId="1" fillId="0" borderId="1" xfId="0" applyNumberFormat="1" applyFont="1" applyBorder="1"/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/>
    <xf numFmtId="9" fontId="1" fillId="0" borderId="1" xfId="0" applyNumberFormat="1" applyFont="1" applyBorder="1" applyAlignment="1">
      <alignment horizontal="center"/>
    </xf>
    <xf numFmtId="4" fontId="6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6" fillId="0" borderId="1" xfId="0" applyFont="1" applyBorder="1" applyAlignment="1">
      <alignment horizontal="center"/>
    </xf>
    <xf numFmtId="4" fontId="12" fillId="0" borderId="1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11" fillId="0" borderId="5" xfId="0" applyFont="1" applyBorder="1"/>
    <xf numFmtId="0" fontId="11" fillId="0" borderId="0" xfId="0" applyFont="1"/>
    <xf numFmtId="0" fontId="11" fillId="0" borderId="6" xfId="0" applyFont="1" applyBorder="1"/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4" fontId="6" fillId="0" borderId="8" xfId="0" applyNumberFormat="1" applyFont="1" applyBorder="1"/>
    <xf numFmtId="0" fontId="4" fillId="0" borderId="0" xfId="0" applyFont="1" applyAlignment="1">
      <alignment horizontal="right"/>
    </xf>
    <xf numFmtId="4" fontId="12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4" fontId="12" fillId="0" borderId="1" xfId="0" applyNumberFormat="1" applyFont="1" applyBorder="1"/>
    <xf numFmtId="4" fontId="12" fillId="0" borderId="8" xfId="0" applyNumberFormat="1" applyFont="1" applyBorder="1"/>
    <xf numFmtId="0" fontId="7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3">
    <dxf>
      <font>
        <color rgb="FFC06000"/>
      </font>
    </dxf>
    <dxf>
      <font>
        <color rgb="FFB4322A"/>
      </font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factura-storno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0CCC-9748-4BCE-9B55-5BFFBB4FE6BD}">
  <sheetPr>
    <pageSetUpPr fitToPage="1"/>
  </sheetPr>
  <dimension ref="B1:M31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24.7109375" style="1" customWidth="1"/>
    <col min="4" max="4" width="12.7109375" style="1" customWidth="1"/>
    <col min="5" max="5" width="7.7109375" style="1" customWidth="1"/>
    <col min="6" max="6" width="10.7109375" style="1" customWidth="1"/>
    <col min="7" max="8" width="12.7109375" style="1" customWidth="1"/>
    <col min="9" max="9" width="11.7109375" style="1" customWidth="1"/>
    <col min="10" max="16384" width="11.42578125" style="1"/>
  </cols>
  <sheetData>
    <row r="1" spans="2:13" ht="15.75" x14ac:dyDescent="0.25">
      <c r="B1" s="4" t="s">
        <v>80</v>
      </c>
      <c r="D1" s="29">
        <v>1210</v>
      </c>
      <c r="E1" s="3" t="s">
        <v>81</v>
      </c>
      <c r="M1" s="30">
        <f>IFERROR(MATCH(D1,'Registru stornări'!$B$5:$B$304,0),0)</f>
        <v>1</v>
      </c>
    </row>
    <row r="3" spans="2:13" ht="21" x14ac:dyDescent="0.2">
      <c r="B3" s="56" t="s">
        <v>82</v>
      </c>
      <c r="C3" s="57"/>
      <c r="D3" s="57"/>
      <c r="E3" s="57"/>
      <c r="F3" s="57"/>
      <c r="G3" s="57"/>
      <c r="H3" s="57"/>
      <c r="I3" s="58"/>
    </row>
    <row r="4" spans="2:13" ht="15" x14ac:dyDescent="0.2">
      <c r="B4" s="59" t="str">
        <f>IF(RandS=0,"","Seria "&amp;Seria&amp;" nr. "&amp;D1&amp;" din "&amp;RIGHT("0"&amp;DAY(INDEX('Registru stornări'!$C$5:$C$304,RandS)),2)&amp;"."&amp;RIGHT("0"&amp;MONTH(INDEX('Registru stornări'!$C$5:$C$304,RandS)),2)&amp;"."&amp;YEAR(INDEX('Registru stornări'!$C$5:$C$304,RandS)))</f>
        <v>Seria EXF nr. 1210 din 08.10.2026</v>
      </c>
      <c r="C4" s="60"/>
      <c r="D4" s="60"/>
      <c r="E4" s="60"/>
      <c r="F4" s="60"/>
      <c r="G4" s="60"/>
      <c r="H4" s="60"/>
      <c r="I4" s="61"/>
    </row>
    <row r="5" spans="2:13" x14ac:dyDescent="0.2">
      <c r="B5" s="62" t="str">
        <f>IF(RandS=0,"","Stornează "&amp;IF(IF(RandS=0,"",INDEX('Registru stornări'!$H$5:$H$304,RandS)&amp;"")="Stornare totală","integral","parțial")&amp;" factura seria "&amp;Seria&amp;" nr. "&amp;IF(RandS=0,"",INDEX('Registru stornări'!$D$5:$D$304,RandS)&amp;"")&amp;" din "&amp;IF(IF(RandS=0,"",INDEX('Registru stornări'!$E$5:$E$304,RandS)&amp;"")="","–",RIGHT("0"&amp;DAY(INDEX('Registru stornări'!$E$5:$E$304,RandS)),2)&amp;"."&amp;RIGHT("0"&amp;MONTH(INDEX('Registru stornări'!$E$5:$E$304,RandS)),2)&amp;"."&amp;YEAR(INDEX('Registru stornări'!$E$5:$E$304,RandS))))</f>
        <v>Stornează parțial factura seria EXF nr. 1202 din 05.10.2026</v>
      </c>
      <c r="C5" s="63"/>
      <c r="D5" s="63"/>
      <c r="E5" s="63"/>
      <c r="F5" s="63"/>
      <c r="G5" s="63"/>
      <c r="H5" s="63"/>
      <c r="I5" s="64"/>
    </row>
    <row r="6" spans="2:13" x14ac:dyDescent="0.2">
      <c r="B6" s="33"/>
      <c r="I6" s="34"/>
    </row>
    <row r="7" spans="2:13" x14ac:dyDescent="0.2">
      <c r="B7" s="35" t="s">
        <v>83</v>
      </c>
      <c r="C7" s="36"/>
      <c r="D7" s="36"/>
      <c r="E7" s="36"/>
      <c r="F7" s="36" t="s">
        <v>84</v>
      </c>
      <c r="G7" s="36"/>
      <c r="H7" s="36"/>
      <c r="I7" s="37"/>
    </row>
    <row r="8" spans="2:13" x14ac:dyDescent="0.2">
      <c r="B8" s="65" t="str">
        <f>Firma</f>
        <v>Exemplu Distribuție SRL</v>
      </c>
      <c r="C8" s="51"/>
      <c r="D8" s="51"/>
      <c r="E8" s="51"/>
      <c r="F8" s="66" t="str">
        <f>IF(RandS=0,"",INDEX('Registru stornări'!$F$5:$F$304,RandS)&amp;"")</f>
        <v>Electro Plus SRL</v>
      </c>
      <c r="G8" s="51"/>
      <c r="H8" s="51"/>
      <c r="I8" s="52"/>
    </row>
    <row r="9" spans="2:13" x14ac:dyDescent="0.2">
      <c r="B9" s="54" t="str">
        <f>"CIF: "&amp;CIF&amp;"   ·   Reg. Com.: "&amp;RegCom</f>
        <v>CIF: RO12345678   ·   Reg. Com.: J29/1234/2015</v>
      </c>
      <c r="C9" s="51"/>
      <c r="D9" s="51"/>
      <c r="E9" s="51"/>
      <c r="F9" s="51" t="str">
        <f>IF(RandS=0,"","CIF: "&amp;IF(RandS=0,"",INDEX('Registru stornări'!$G$5:$G$304,RandS)&amp;""))</f>
        <v>CIF: RO34567890</v>
      </c>
      <c r="G9" s="51"/>
      <c r="H9" s="51"/>
      <c r="I9" s="52"/>
    </row>
    <row r="10" spans="2:13" ht="27.95" customHeight="1" x14ac:dyDescent="0.2">
      <c r="B10" s="54" t="str">
        <f>"Sediu: "&amp;Adresa</f>
        <v>Sediu: Str. Gării nr. 10, Ploiești, jud. Prahova</v>
      </c>
      <c r="C10" s="51"/>
      <c r="D10" s="51"/>
      <c r="E10" s="51"/>
      <c r="I10" s="34"/>
    </row>
    <row r="11" spans="2:13" ht="15" customHeight="1" x14ac:dyDescent="0.2">
      <c r="B11" s="54" t="str">
        <f>IF(RandS=0,"","Motivul corectării: "&amp;IF(RandS=0,"",INDEX('Registru stornări'!$I$5:$I$304,RandS)&amp;"")&amp;IF(IF(RandS=0,"",INDEX('Registru stornări'!$J$5:$J$304,RandS)&amp;"")="","","   ·   Factura corectă: seria "&amp;Seria&amp;" nr. "&amp;IF(RandS=0,"",INDEX('Registru stornări'!$J$5:$J$304,RandS)&amp;"")))</f>
        <v>Motivul corectării: Retur / refuz de marfă</v>
      </c>
      <c r="C11" s="51"/>
      <c r="D11" s="51"/>
      <c r="E11" s="51"/>
      <c r="F11" s="51"/>
      <c r="G11" s="51"/>
      <c r="H11" s="51"/>
      <c r="I11" s="52"/>
    </row>
    <row r="12" spans="2:13" x14ac:dyDescent="0.2">
      <c r="B12" s="33"/>
      <c r="I12" s="34"/>
    </row>
    <row r="13" spans="2:13" ht="30" customHeight="1" x14ac:dyDescent="0.2">
      <c r="B13" s="38" t="s">
        <v>85</v>
      </c>
      <c r="C13" s="55" t="s">
        <v>86</v>
      </c>
      <c r="D13" s="55"/>
      <c r="E13" s="7" t="s">
        <v>33</v>
      </c>
      <c r="F13" s="7" t="s">
        <v>34</v>
      </c>
      <c r="G13" s="7" t="s">
        <v>87</v>
      </c>
      <c r="H13" s="7" t="s">
        <v>37</v>
      </c>
      <c r="I13" s="39" t="s">
        <v>38</v>
      </c>
    </row>
    <row r="14" spans="2:13" x14ac:dyDescent="0.2">
      <c r="B14" s="40">
        <f>IF($M14=0,"",1)</f>
        <v>1</v>
      </c>
      <c r="C14" s="47" t="str">
        <f>IF($M14=0,"",INDEX('Linii storno'!$E$5:$E$1004,$M14)&amp;IF(INDEX('Linii storno'!$M$5:$M$1004,$M14)="Reducere de preț pe unitate."," – reducere de preț",""))</f>
        <v>Siguranță automată 16A</v>
      </c>
      <c r="D14" s="47"/>
      <c r="E14" s="10" t="str">
        <f>IF($M14=0,"",INDEX('Linii storno'!$F$5:$F$1004,$M14))</f>
        <v>buc</v>
      </c>
      <c r="F14" s="31">
        <f>IF($M14=0,"",-INDEX('Linii storno'!$H$5:$H$1004,$M14))</f>
        <v>-10</v>
      </c>
      <c r="G14" s="14">
        <f>IF($M14=0,"",INDEX('Linii storno'!$I$5:$I$1004,$M14))</f>
        <v>22.4</v>
      </c>
      <c r="H14" s="26">
        <f>IF($M14=0,"",INDEX('Linii storno'!$K$5:$K$1004,$M14))</f>
        <v>-224</v>
      </c>
      <c r="I14" s="41">
        <f>IF($M14=0,"",INDEX('Linii storno'!$L$5:$L$1004,$M14))</f>
        <v>-47.04</v>
      </c>
      <c r="M14" s="30">
        <f>IFERROR(MATCH($D$1&amp;"|"&amp;1,'Linii storno'!$A$5:$A$1004,0),0)</f>
        <v>1</v>
      </c>
    </row>
    <row r="15" spans="2:13" x14ac:dyDescent="0.2">
      <c r="B15" s="40" t="str">
        <f>IF($M15=0,"",2)</f>
        <v/>
      </c>
      <c r="C15" s="47" t="str">
        <f>IF($M15=0,"",INDEX('Linii storno'!$E$5:$E$1004,$M15)&amp;IF(INDEX('Linii storno'!$M$5:$M$1004,$M15)="Reducere de preț pe unitate."," – reducere de preț",""))</f>
        <v/>
      </c>
      <c r="D15" s="47"/>
      <c r="E15" s="10" t="str">
        <f>IF($M15=0,"",INDEX('Linii storno'!$F$5:$F$1004,$M15))</f>
        <v/>
      </c>
      <c r="F15" s="31" t="str">
        <f>IF($M15=0,"",-INDEX('Linii storno'!$H$5:$H$1004,$M15))</f>
        <v/>
      </c>
      <c r="G15" s="14" t="str">
        <f>IF($M15=0,"",INDEX('Linii storno'!$I$5:$I$1004,$M15))</f>
        <v/>
      </c>
      <c r="H15" s="26" t="str">
        <f>IF($M15=0,"",INDEX('Linii storno'!$K$5:$K$1004,$M15))</f>
        <v/>
      </c>
      <c r="I15" s="41" t="str">
        <f>IF($M15=0,"",INDEX('Linii storno'!$L$5:$L$1004,$M15))</f>
        <v/>
      </c>
      <c r="M15" s="30">
        <f>IFERROR(MATCH($D$1&amp;"|"&amp;2,'Linii storno'!$A$5:$A$1004,0),0)</f>
        <v>0</v>
      </c>
    </row>
    <row r="16" spans="2:13" x14ac:dyDescent="0.2">
      <c r="B16" s="40" t="str">
        <f>IF($M16=0,"",3)</f>
        <v/>
      </c>
      <c r="C16" s="47" t="str">
        <f>IF($M16=0,"",INDEX('Linii storno'!$E$5:$E$1004,$M16)&amp;IF(INDEX('Linii storno'!$M$5:$M$1004,$M16)="Reducere de preț pe unitate."," – reducere de preț",""))</f>
        <v/>
      </c>
      <c r="D16" s="47"/>
      <c r="E16" s="10" t="str">
        <f>IF($M16=0,"",INDEX('Linii storno'!$F$5:$F$1004,$M16))</f>
        <v/>
      </c>
      <c r="F16" s="31" t="str">
        <f>IF($M16=0,"",-INDEX('Linii storno'!$H$5:$H$1004,$M16))</f>
        <v/>
      </c>
      <c r="G16" s="14" t="str">
        <f>IF($M16=0,"",INDEX('Linii storno'!$I$5:$I$1004,$M16))</f>
        <v/>
      </c>
      <c r="H16" s="26" t="str">
        <f>IF($M16=0,"",INDEX('Linii storno'!$K$5:$K$1004,$M16))</f>
        <v/>
      </c>
      <c r="I16" s="41" t="str">
        <f>IF($M16=0,"",INDEX('Linii storno'!$L$5:$L$1004,$M16))</f>
        <v/>
      </c>
      <c r="M16" s="30">
        <f>IFERROR(MATCH($D$1&amp;"|"&amp;3,'Linii storno'!$A$5:$A$1004,0),0)</f>
        <v>0</v>
      </c>
    </row>
    <row r="17" spans="2:13" x14ac:dyDescent="0.2">
      <c r="B17" s="40" t="str">
        <f>IF($M17=0,"",4)</f>
        <v/>
      </c>
      <c r="C17" s="47" t="str">
        <f>IF($M17=0,"",INDEX('Linii storno'!$E$5:$E$1004,$M17)&amp;IF(INDEX('Linii storno'!$M$5:$M$1004,$M17)="Reducere de preț pe unitate."," – reducere de preț",""))</f>
        <v/>
      </c>
      <c r="D17" s="47"/>
      <c r="E17" s="10" t="str">
        <f>IF($M17=0,"",INDEX('Linii storno'!$F$5:$F$1004,$M17))</f>
        <v/>
      </c>
      <c r="F17" s="31" t="str">
        <f>IF($M17=0,"",-INDEX('Linii storno'!$H$5:$H$1004,$M17))</f>
        <v/>
      </c>
      <c r="G17" s="14" t="str">
        <f>IF($M17=0,"",INDEX('Linii storno'!$I$5:$I$1004,$M17))</f>
        <v/>
      </c>
      <c r="H17" s="26" t="str">
        <f>IF($M17=0,"",INDEX('Linii storno'!$K$5:$K$1004,$M17))</f>
        <v/>
      </c>
      <c r="I17" s="41" t="str">
        <f>IF($M17=0,"",INDEX('Linii storno'!$L$5:$L$1004,$M17))</f>
        <v/>
      </c>
      <c r="M17" s="30">
        <f>IFERROR(MATCH($D$1&amp;"|"&amp;4,'Linii storno'!$A$5:$A$1004,0),0)</f>
        <v>0</v>
      </c>
    </row>
    <row r="18" spans="2:13" x14ac:dyDescent="0.2">
      <c r="B18" s="40" t="str">
        <f>IF($M18=0,"",5)</f>
        <v/>
      </c>
      <c r="C18" s="47" t="str">
        <f>IF($M18=0,"",INDEX('Linii storno'!$E$5:$E$1004,$M18)&amp;IF(INDEX('Linii storno'!$M$5:$M$1004,$M18)="Reducere de preț pe unitate."," – reducere de preț",""))</f>
        <v/>
      </c>
      <c r="D18" s="47"/>
      <c r="E18" s="10" t="str">
        <f>IF($M18=0,"",INDEX('Linii storno'!$F$5:$F$1004,$M18))</f>
        <v/>
      </c>
      <c r="F18" s="31" t="str">
        <f>IF($M18=0,"",-INDEX('Linii storno'!$H$5:$H$1004,$M18))</f>
        <v/>
      </c>
      <c r="G18" s="14" t="str">
        <f>IF($M18=0,"",INDEX('Linii storno'!$I$5:$I$1004,$M18))</f>
        <v/>
      </c>
      <c r="H18" s="26" t="str">
        <f>IF($M18=0,"",INDEX('Linii storno'!$K$5:$K$1004,$M18))</f>
        <v/>
      </c>
      <c r="I18" s="41" t="str">
        <f>IF($M18=0,"",INDEX('Linii storno'!$L$5:$L$1004,$M18))</f>
        <v/>
      </c>
      <c r="M18" s="30">
        <f>IFERROR(MATCH($D$1&amp;"|"&amp;5,'Linii storno'!$A$5:$A$1004,0),0)</f>
        <v>0</v>
      </c>
    </row>
    <row r="19" spans="2:13" x14ac:dyDescent="0.2">
      <c r="B19" s="40" t="str">
        <f>IF($M19=0,"",6)</f>
        <v/>
      </c>
      <c r="C19" s="47" t="str">
        <f>IF($M19=0,"",INDEX('Linii storno'!$E$5:$E$1004,$M19)&amp;IF(INDEX('Linii storno'!$M$5:$M$1004,$M19)="Reducere de preț pe unitate."," – reducere de preț",""))</f>
        <v/>
      </c>
      <c r="D19" s="47"/>
      <c r="E19" s="10" t="str">
        <f>IF($M19=0,"",INDEX('Linii storno'!$F$5:$F$1004,$M19))</f>
        <v/>
      </c>
      <c r="F19" s="31" t="str">
        <f>IF($M19=0,"",-INDEX('Linii storno'!$H$5:$H$1004,$M19))</f>
        <v/>
      </c>
      <c r="G19" s="14" t="str">
        <f>IF($M19=0,"",INDEX('Linii storno'!$I$5:$I$1004,$M19))</f>
        <v/>
      </c>
      <c r="H19" s="26" t="str">
        <f>IF($M19=0,"",INDEX('Linii storno'!$K$5:$K$1004,$M19))</f>
        <v/>
      </c>
      <c r="I19" s="41" t="str">
        <f>IF($M19=0,"",INDEX('Linii storno'!$L$5:$L$1004,$M19))</f>
        <v/>
      </c>
      <c r="M19" s="30">
        <f>IFERROR(MATCH($D$1&amp;"|"&amp;6,'Linii storno'!$A$5:$A$1004,0),0)</f>
        <v>0</v>
      </c>
    </row>
    <row r="20" spans="2:13" x14ac:dyDescent="0.2">
      <c r="B20" s="40" t="str">
        <f>IF($M20=0,"",7)</f>
        <v/>
      </c>
      <c r="C20" s="47" t="str">
        <f>IF($M20=0,"",INDEX('Linii storno'!$E$5:$E$1004,$M20)&amp;IF(INDEX('Linii storno'!$M$5:$M$1004,$M20)="Reducere de preț pe unitate."," – reducere de preț",""))</f>
        <v/>
      </c>
      <c r="D20" s="47"/>
      <c r="E20" s="10" t="str">
        <f>IF($M20=0,"",INDEX('Linii storno'!$F$5:$F$1004,$M20))</f>
        <v/>
      </c>
      <c r="F20" s="31" t="str">
        <f>IF($M20=0,"",-INDEX('Linii storno'!$H$5:$H$1004,$M20))</f>
        <v/>
      </c>
      <c r="G20" s="14" t="str">
        <f>IF($M20=0,"",INDEX('Linii storno'!$I$5:$I$1004,$M20))</f>
        <v/>
      </c>
      <c r="H20" s="26" t="str">
        <f>IF($M20=0,"",INDEX('Linii storno'!$K$5:$K$1004,$M20))</f>
        <v/>
      </c>
      <c r="I20" s="41" t="str">
        <f>IF($M20=0,"",INDEX('Linii storno'!$L$5:$L$1004,$M20))</f>
        <v/>
      </c>
      <c r="M20" s="30">
        <f>IFERROR(MATCH($D$1&amp;"|"&amp;7,'Linii storno'!$A$5:$A$1004,0),0)</f>
        <v>0</v>
      </c>
    </row>
    <row r="21" spans="2:13" x14ac:dyDescent="0.2">
      <c r="B21" s="40" t="str">
        <f>IF($M21=0,"",8)</f>
        <v/>
      </c>
      <c r="C21" s="47" t="str">
        <f>IF($M21=0,"",INDEX('Linii storno'!$E$5:$E$1004,$M21)&amp;IF(INDEX('Linii storno'!$M$5:$M$1004,$M21)="Reducere de preț pe unitate."," – reducere de preț",""))</f>
        <v/>
      </c>
      <c r="D21" s="47"/>
      <c r="E21" s="10" t="str">
        <f>IF($M21=0,"",INDEX('Linii storno'!$F$5:$F$1004,$M21))</f>
        <v/>
      </c>
      <c r="F21" s="31" t="str">
        <f>IF($M21=0,"",-INDEX('Linii storno'!$H$5:$H$1004,$M21))</f>
        <v/>
      </c>
      <c r="G21" s="14" t="str">
        <f>IF($M21=0,"",INDEX('Linii storno'!$I$5:$I$1004,$M21))</f>
        <v/>
      </c>
      <c r="H21" s="26" t="str">
        <f>IF($M21=0,"",INDEX('Linii storno'!$K$5:$K$1004,$M21))</f>
        <v/>
      </c>
      <c r="I21" s="41" t="str">
        <f>IF($M21=0,"",INDEX('Linii storno'!$L$5:$L$1004,$M21))</f>
        <v/>
      </c>
      <c r="M21" s="30">
        <f>IFERROR(MATCH($D$1&amp;"|"&amp;8,'Linii storno'!$A$5:$A$1004,0),0)</f>
        <v>0</v>
      </c>
    </row>
    <row r="22" spans="2:13" x14ac:dyDescent="0.2">
      <c r="B22" s="40" t="str">
        <f>IF($M22=0,"",9)</f>
        <v/>
      </c>
      <c r="C22" s="47" t="str">
        <f>IF($M22=0,"",INDEX('Linii storno'!$E$5:$E$1004,$M22)&amp;IF(INDEX('Linii storno'!$M$5:$M$1004,$M22)="Reducere de preț pe unitate."," – reducere de preț",""))</f>
        <v/>
      </c>
      <c r="D22" s="47"/>
      <c r="E22" s="10" t="str">
        <f>IF($M22=0,"",INDEX('Linii storno'!$F$5:$F$1004,$M22))</f>
        <v/>
      </c>
      <c r="F22" s="31" t="str">
        <f>IF($M22=0,"",-INDEX('Linii storno'!$H$5:$H$1004,$M22))</f>
        <v/>
      </c>
      <c r="G22" s="14" t="str">
        <f>IF($M22=0,"",INDEX('Linii storno'!$I$5:$I$1004,$M22))</f>
        <v/>
      </c>
      <c r="H22" s="26" t="str">
        <f>IF($M22=0,"",INDEX('Linii storno'!$K$5:$K$1004,$M22))</f>
        <v/>
      </c>
      <c r="I22" s="41" t="str">
        <f>IF($M22=0,"",INDEX('Linii storno'!$L$5:$L$1004,$M22))</f>
        <v/>
      </c>
      <c r="M22" s="30">
        <f>IFERROR(MATCH($D$1&amp;"|"&amp;9,'Linii storno'!$A$5:$A$1004,0),0)</f>
        <v>0</v>
      </c>
    </row>
    <row r="23" spans="2:13" x14ac:dyDescent="0.2">
      <c r="B23" s="40" t="str">
        <f>IF($M23=0,"",10)</f>
        <v/>
      </c>
      <c r="C23" s="47" t="str">
        <f>IF($M23=0,"",INDEX('Linii storno'!$E$5:$E$1004,$M23)&amp;IF(INDEX('Linii storno'!$M$5:$M$1004,$M23)="Reducere de preț pe unitate."," – reducere de preț",""))</f>
        <v/>
      </c>
      <c r="D23" s="47"/>
      <c r="E23" s="10" t="str">
        <f>IF($M23=0,"",INDEX('Linii storno'!$F$5:$F$1004,$M23))</f>
        <v/>
      </c>
      <c r="F23" s="31" t="str">
        <f>IF($M23=0,"",-INDEX('Linii storno'!$H$5:$H$1004,$M23))</f>
        <v/>
      </c>
      <c r="G23" s="14" t="str">
        <f>IF($M23=0,"",INDEX('Linii storno'!$I$5:$I$1004,$M23))</f>
        <v/>
      </c>
      <c r="H23" s="26" t="str">
        <f>IF($M23=0,"",INDEX('Linii storno'!$K$5:$K$1004,$M23))</f>
        <v/>
      </c>
      <c r="I23" s="41" t="str">
        <f>IF($M23=0,"",INDEX('Linii storno'!$L$5:$L$1004,$M23))</f>
        <v/>
      </c>
      <c r="M23" s="30">
        <f>IFERROR(MATCH($D$1&amp;"|"&amp;10,'Linii storno'!$A$5:$A$1004,0),0)</f>
        <v>0</v>
      </c>
    </row>
    <row r="24" spans="2:13" x14ac:dyDescent="0.2">
      <c r="B24" s="40" t="str">
        <f>IF($M24=0,"",11)</f>
        <v/>
      </c>
      <c r="C24" s="47" t="str">
        <f>IF($M24=0,"",INDEX('Linii storno'!$E$5:$E$1004,$M24)&amp;IF(INDEX('Linii storno'!$M$5:$M$1004,$M24)="Reducere de preț pe unitate."," – reducere de preț",""))</f>
        <v/>
      </c>
      <c r="D24" s="47"/>
      <c r="E24" s="10" t="str">
        <f>IF($M24=0,"",INDEX('Linii storno'!$F$5:$F$1004,$M24))</f>
        <v/>
      </c>
      <c r="F24" s="31" t="str">
        <f>IF($M24=0,"",-INDEX('Linii storno'!$H$5:$H$1004,$M24))</f>
        <v/>
      </c>
      <c r="G24" s="14" t="str">
        <f>IF($M24=0,"",INDEX('Linii storno'!$I$5:$I$1004,$M24))</f>
        <v/>
      </c>
      <c r="H24" s="26" t="str">
        <f>IF($M24=0,"",INDEX('Linii storno'!$K$5:$K$1004,$M24))</f>
        <v/>
      </c>
      <c r="I24" s="41" t="str">
        <f>IF($M24=0,"",INDEX('Linii storno'!$L$5:$L$1004,$M24))</f>
        <v/>
      </c>
      <c r="M24" s="30">
        <f>IFERROR(MATCH($D$1&amp;"|"&amp;11,'Linii storno'!$A$5:$A$1004,0),0)</f>
        <v>0</v>
      </c>
    </row>
    <row r="25" spans="2:13" x14ac:dyDescent="0.2">
      <c r="B25" s="40" t="str">
        <f>IF($M25=0,"",12)</f>
        <v/>
      </c>
      <c r="C25" s="47" t="str">
        <f>IF($M25=0,"",INDEX('Linii storno'!$E$5:$E$1004,$M25)&amp;IF(INDEX('Linii storno'!$M$5:$M$1004,$M25)="Reducere de preț pe unitate."," – reducere de preț",""))</f>
        <v/>
      </c>
      <c r="D25" s="47"/>
      <c r="E25" s="10" t="str">
        <f>IF($M25=0,"",INDEX('Linii storno'!$F$5:$F$1004,$M25))</f>
        <v/>
      </c>
      <c r="F25" s="31" t="str">
        <f>IF($M25=0,"",-INDEX('Linii storno'!$H$5:$H$1004,$M25))</f>
        <v/>
      </c>
      <c r="G25" s="14" t="str">
        <f>IF($M25=0,"",INDEX('Linii storno'!$I$5:$I$1004,$M25))</f>
        <v/>
      </c>
      <c r="H25" s="26" t="str">
        <f>IF($M25=0,"",INDEX('Linii storno'!$K$5:$K$1004,$M25))</f>
        <v/>
      </c>
      <c r="I25" s="41" t="str">
        <f>IF($M25=0,"",INDEX('Linii storno'!$L$5:$L$1004,$M25))</f>
        <v/>
      </c>
      <c r="M25" s="30">
        <f>IFERROR(MATCH($D$1&amp;"|"&amp;12,'Linii storno'!$A$5:$A$1004,0),0)</f>
        <v>0</v>
      </c>
    </row>
    <row r="26" spans="2:13" x14ac:dyDescent="0.2">
      <c r="B26" s="33"/>
      <c r="G26" s="42" t="s">
        <v>88</v>
      </c>
      <c r="H26" s="32">
        <f>IF(RandS=0,"",INDEX('Registru stornări'!$K$5:$K$304,RandS))</f>
        <v>-224</v>
      </c>
      <c r="I26" s="43">
        <f>IF(RandS=0,"",INDEX('Registru stornări'!$L$5:$L$304,RandS))</f>
        <v>-47.04</v>
      </c>
    </row>
    <row r="27" spans="2:13" x14ac:dyDescent="0.2">
      <c r="B27" s="33"/>
      <c r="G27" s="42" t="s">
        <v>89</v>
      </c>
      <c r="H27" s="48">
        <f>IF(RandS=0,"",INDEX('Registru stornări'!$M$5:$M$304,RandS))</f>
        <v>-271.04000000000002</v>
      </c>
      <c r="I27" s="49"/>
    </row>
    <row r="28" spans="2:13" x14ac:dyDescent="0.2">
      <c r="B28" s="33"/>
      <c r="I28" s="34"/>
    </row>
    <row r="29" spans="2:13" ht="27.95" customHeight="1" x14ac:dyDescent="0.2">
      <c r="B29" s="50" t="str">
        <f>IF(RandS=0,"","Valorile cu semnul minus corectează factura seria "&amp;Seria&amp;" nr. "&amp;IF(RandS=0,"",INDEX('Registru stornări'!$D$5:$D$304,RandS)&amp;"")&amp;", conform art. 330 din Codul fiscal"&amp;IF(OR(IF(RandS=0,"",INDEX('Registru stornări'!$I$5:$I$304,RandS)&amp;"")="Retur / refuz de marfă",IF(RandS=0,"",INDEX('Registru stornări'!$I$5:$I$304,RandS)&amp;"")="Reducere de preț după livrare",IF(RandS=0,"",INDEX('Registru stornări'!$I$5:$I$304,RandS)&amp;"")="Anularea contractului (avans)")," și art. 287","")&amp;". Factura se transmite în sistemul RO e-Factura.")</f>
        <v>Valorile cu semnul minus corectează factura seria EXF nr. 1202, conform art. 330 din Codul fiscal și art. 287. Factura se transmite în sistemul RO e-Factura.</v>
      </c>
      <c r="C29" s="51"/>
      <c r="D29" s="51"/>
      <c r="E29" s="51"/>
      <c r="F29" s="51"/>
      <c r="G29" s="51"/>
      <c r="H29" s="51"/>
      <c r="I29" s="52"/>
    </row>
    <row r="30" spans="2:13" x14ac:dyDescent="0.2">
      <c r="B30" s="44"/>
      <c r="C30" s="45"/>
      <c r="D30" s="45"/>
      <c r="E30" s="45"/>
      <c r="F30" s="45"/>
      <c r="G30" s="45"/>
      <c r="H30" s="45"/>
      <c r="I30" s="46"/>
    </row>
    <row r="31" spans="2:13" ht="27.95" customHeight="1" x14ac:dyDescent="0.2">
      <c r="B31" s="53" t="str">
        <f ca="1">IF(RandS=0,"Numărul nu există în registru.",IF(IF(RandS=0,"",INDEX('Registru stornări'!$R$5:$R$304,RandS)&amp;"")="","","Atenție: "&amp;IF(RandS=0,"",INDEX('Registru stornări'!$R$5:$R$304,RandS)&amp;"")))</f>
        <v/>
      </c>
      <c r="C31" s="51"/>
      <c r="D31" s="51"/>
      <c r="E31" s="51"/>
      <c r="F31" s="51"/>
      <c r="G31" s="51"/>
      <c r="H31" s="51"/>
      <c r="I31" s="51"/>
    </row>
  </sheetData>
  <mergeCells count="25">
    <mergeCell ref="B10:E10"/>
    <mergeCell ref="F8:I8"/>
    <mergeCell ref="F9:I9"/>
    <mergeCell ref="B3:I3"/>
    <mergeCell ref="B4:I4"/>
    <mergeCell ref="B5:I5"/>
    <mergeCell ref="B8:E8"/>
    <mergeCell ref="B9:E9"/>
    <mergeCell ref="C23:D23"/>
    <mergeCell ref="B11:I11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4:D24"/>
    <mergeCell ref="C25:D25"/>
    <mergeCell ref="H27:I27"/>
    <mergeCell ref="B29:I29"/>
    <mergeCell ref="B31:I31"/>
  </mergeCells>
  <printOptions horizontalCentered="1"/>
  <pageMargins left="0.7" right="0.7" top="0.75" bottom="0.75" header="0.3" footer="0.3"/>
  <pageSetup scale="89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3821-726E-4838-908B-E010CC358D0B}">
  <sheetPr>
    <pageSetUpPr fitToPage="1"/>
  </sheetPr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10.7109375" style="1" customWidth="1"/>
    <col min="4" max="4" width="9.7109375" style="1" customWidth="1"/>
    <col min="5" max="5" width="10.7109375" style="1" customWidth="1"/>
    <col min="6" max="6" width="18.7109375" style="1" customWidth="1"/>
    <col min="7" max="7" width="11.7109375" style="1" customWidth="1"/>
    <col min="8" max="8" width="14.7109375" style="1" customWidth="1"/>
    <col min="9" max="9" width="20.7109375" style="1" customWidth="1"/>
    <col min="10" max="11" width="11.7109375" style="1" customWidth="1"/>
    <col min="12" max="12" width="10.7109375" style="1" customWidth="1"/>
    <col min="13" max="15" width="11.7109375" style="1" customWidth="1"/>
    <col min="16" max="17" width="10.7109375" style="1" customWidth="1"/>
    <col min="18" max="18" width="32.7109375" style="1" customWidth="1"/>
    <col min="19" max="16384" width="11.42578125" style="1"/>
  </cols>
  <sheetData>
    <row r="1" spans="2:18" ht="21" x14ac:dyDescent="0.35">
      <c r="B1" s="2" t="s">
        <v>58</v>
      </c>
    </row>
    <row r="2" spans="2:18" x14ac:dyDescent="0.2">
      <c r="B2" s="3" t="s">
        <v>59</v>
      </c>
    </row>
    <row r="4" spans="2:18" ht="44.1" customHeight="1" x14ac:dyDescent="0.2">
      <c r="B4" s="7" t="s">
        <v>60</v>
      </c>
      <c r="C4" s="7" t="s">
        <v>29</v>
      </c>
      <c r="D4" s="7" t="s">
        <v>61</v>
      </c>
      <c r="E4" s="7" t="s">
        <v>62</v>
      </c>
      <c r="F4" s="7" t="s">
        <v>30</v>
      </c>
      <c r="G4" s="7" t="s">
        <v>31</v>
      </c>
      <c r="H4" s="7" t="s">
        <v>12</v>
      </c>
      <c r="I4" s="7" t="s">
        <v>15</v>
      </c>
      <c r="J4" s="7" t="s">
        <v>63</v>
      </c>
      <c r="K4" s="7" t="s">
        <v>37</v>
      </c>
      <c r="L4" s="7" t="s">
        <v>38</v>
      </c>
      <c r="M4" s="7" t="s">
        <v>39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</row>
    <row r="5" spans="2:18" x14ac:dyDescent="0.2">
      <c r="B5" s="15">
        <v>1210</v>
      </c>
      <c r="C5" s="16">
        <f>DATE(2026,10,8)</f>
        <v>46303</v>
      </c>
      <c r="D5" s="15">
        <v>1202</v>
      </c>
      <c r="E5" s="17">
        <f>IF(D5="","",IFERROR(INDEX('Facturi emise'!$D$5:$D$1004,MATCH(D5,'Facturi emise'!$B$5:$B$1004,0)),""))</f>
        <v>46300</v>
      </c>
      <c r="F5" s="18" t="str">
        <f>IF(D5="","",IFERROR(INDEX('Facturi emise'!$E$5:$E$1004,MATCH(D5,'Facturi emise'!$B$5:$B$1004,0)),""))</f>
        <v>Electro Plus SRL</v>
      </c>
      <c r="G5" s="19" t="str">
        <f>IF(D5="","",IFERROR(INDEX('Facturi emise'!$F$5:$F$1004,MATCH(D5,'Facturi emise'!$B$5:$B$1004,0)),""))</f>
        <v>RO34567890</v>
      </c>
      <c r="H5" s="20" t="s">
        <v>14</v>
      </c>
      <c r="I5" s="21" t="s">
        <v>17</v>
      </c>
      <c r="J5" s="15"/>
      <c r="K5" s="22">
        <f>IF(B5="","",SUMIF('Linii storno'!$B$5:$B$1004,B5,'Linii storno'!$K$5:$K$1004))</f>
        <v>-224</v>
      </c>
      <c r="L5" s="22">
        <f>IF(B5="","",SUMIF('Linii storno'!$B$5:$B$1004,B5,'Linii storno'!$L$5:$L$1004))</f>
        <v>-47.04</v>
      </c>
      <c r="M5" s="22">
        <f t="shared" ref="M5:M68" si="0">IF(B5="","",K5+L5)</f>
        <v>-271.04000000000002</v>
      </c>
      <c r="N5" s="22">
        <f>IF(D5="","",SUMIF('Facturi emise'!$B$5:$B$1004,D5,'Facturi emise'!$N$5:$N$1004))</f>
        <v>2838.66</v>
      </c>
      <c r="O5" s="22">
        <f t="shared" ref="O5:O68" si="1">IF(D5="","",-SUMIF($D$5:$D$304,D5,$M$5:$M$304))</f>
        <v>271.04000000000002</v>
      </c>
      <c r="P5" s="15" t="s">
        <v>22</v>
      </c>
      <c r="Q5" s="17">
        <f t="shared" ref="Q5:Q68" si="2">IF(C5="","",WORKDAY(C5,5,Sarb))</f>
        <v>46310</v>
      </c>
      <c r="R5" s="23" t="str">
        <f ca="1">IF(AND(B5="",D5=""),"",TRIM(IF(COUNTIF($B$5:$B$304,B5)&gt;1,"Număr dublat. ","")&amp;IF(OR(C5="",D5="",H5="",I5=""),"Date incomplete. ","")&amp;IF(AND(D5&lt;&gt;"",COUNTIF('Facturi emise'!$B$5:$B$1004,D5)=0),"Factura inițială nu există în Facturi emise. ","")&amp;IF(COUNTIF('Linii storno'!$B$5:$B$1004,B5)=0,"Nicio linie stornată. ","")&amp;IF(AND(N(O5)&gt;0,O5&gt;N(N5)+0.01),"Stornat mai mult decât factura inițială. ","")&amp;IF(AND(H5="Stornare totală",ABS(N(M5)+N(N5))&gt;0.01),"Stornare totală, dar suma diferă de factura inițială. ","")&amp;IF(AND(I5="Eroare în factură",J5=""),"Emite și factura corectă. ","")&amp;IF(AND(C5&lt;&gt;"",P5&lt;&gt;"Da"),IF(TODAY()&gt;Q5,"Netransmisă în e-Factura – termen depășit. ","De transmis în e-Factura până la "&amp;RIGHT("0"&amp;DAY(Q5),2)&amp;"."&amp;RIGHT("0"&amp;MONTH(Q5),2)&amp;"."&amp;YEAR(Q5)&amp;". "),"")))</f>
        <v/>
      </c>
    </row>
    <row r="6" spans="2:18" ht="25.5" x14ac:dyDescent="0.2">
      <c r="B6" s="15">
        <v>1211</v>
      </c>
      <c r="C6" s="16">
        <f>DATE(2026,10,9)</f>
        <v>46304</v>
      </c>
      <c r="D6" s="15">
        <v>1203</v>
      </c>
      <c r="E6" s="17">
        <f>IF(D6="","",IFERROR(INDEX('Facturi emise'!$D$5:$D$1004,MATCH(D6,'Facturi emise'!$B$5:$B$1004,0)),""))</f>
        <v>46302</v>
      </c>
      <c r="F6" s="18" t="str">
        <f>IF(D6="","",IFERROR(INDEX('Facturi emise'!$E$5:$E$1004,MATCH(D6,'Facturi emise'!$B$5:$B$1004,0)),""))</f>
        <v>Instal Rapid SRL</v>
      </c>
      <c r="G6" s="19" t="str">
        <f>IF(D6="","",IFERROR(INDEX('Facturi emise'!$F$5:$F$1004,MATCH(D6,'Facturi emise'!$B$5:$B$1004,0)),""))</f>
        <v>RO45678901</v>
      </c>
      <c r="H6" s="20" t="s">
        <v>13</v>
      </c>
      <c r="I6" s="21" t="s">
        <v>16</v>
      </c>
      <c r="J6" s="15">
        <v>1212</v>
      </c>
      <c r="K6" s="22">
        <f>IF(B6="","",SUMIF('Linii storno'!$B$5:$B$1004,B6,'Linii storno'!$K$5:$K$1004))</f>
        <v>-1960</v>
      </c>
      <c r="L6" s="22">
        <f>IF(B6="","",SUMIF('Linii storno'!$B$5:$B$1004,B6,'Linii storno'!$L$5:$L$1004))</f>
        <v>-411.6</v>
      </c>
      <c r="M6" s="22">
        <f t="shared" si="0"/>
        <v>-2371.6</v>
      </c>
      <c r="N6" s="22">
        <f>IF(D6="","",SUMIF('Facturi emise'!$B$5:$B$1004,D6,'Facturi emise'!$N$5:$N$1004))</f>
        <v>2371.6</v>
      </c>
      <c r="O6" s="22">
        <f t="shared" si="1"/>
        <v>2371.6</v>
      </c>
      <c r="P6" s="15" t="s">
        <v>23</v>
      </c>
      <c r="Q6" s="17">
        <f t="shared" si="2"/>
        <v>46311</v>
      </c>
      <c r="R6" s="23" t="str">
        <f ca="1">IF(AND(B6="",D6=""),"",TRIM(IF(COUNTIF($B$5:$B$304,B6)&gt;1,"Număr dublat. ","")&amp;IF(OR(C6="",D6="",H6="",I6=""),"Date incomplete. ","")&amp;IF(AND(D6&lt;&gt;"",COUNTIF('Facturi emise'!$B$5:$B$1004,D6)=0),"Factura inițială nu există în Facturi emise. ","")&amp;IF(COUNTIF('Linii storno'!$B$5:$B$1004,B6)=0,"Nicio linie stornată. ","")&amp;IF(AND(N(O6)&gt;0,O6&gt;N(N6)+0.01),"Stornat mai mult decât factura inițială. ","")&amp;IF(AND(H6="Stornare totală",ABS(N(M6)+N(N6))&gt;0.01),"Stornare totală, dar suma diferă de factura inițială. ","")&amp;IF(AND(I6="Eroare în factură",J6=""),"Emite și factura corectă. ","")&amp;IF(AND(C6&lt;&gt;"",P6&lt;&gt;"Da"),IF(TODAY()&gt;Q6,"Netransmisă în e-Factura – termen depășit. ","De transmis în e-Factura până la "&amp;RIGHT("0"&amp;DAY(Q6),2)&amp;"."&amp;RIGHT("0"&amp;MONTH(Q6),2)&amp;"."&amp;YEAR(Q6)&amp;". "),"")))</f>
        <v>De transmis în e-Factura până la 16.10.2026.</v>
      </c>
    </row>
    <row r="7" spans="2:18" ht="25.5" x14ac:dyDescent="0.2">
      <c r="B7" s="15">
        <v>1213</v>
      </c>
      <c r="C7" s="16">
        <f>DATE(2026,10,12)</f>
        <v>46307</v>
      </c>
      <c r="D7" s="15">
        <v>1201</v>
      </c>
      <c r="E7" s="17">
        <f>IF(D7="","",IFERROR(INDEX('Facturi emise'!$D$5:$D$1004,MATCH(D7,'Facturi emise'!$B$5:$B$1004,0)),""))</f>
        <v>46296</v>
      </c>
      <c r="F7" s="18" t="str">
        <f>IF(D7="","",IFERROR(INDEX('Facturi emise'!$E$5:$E$1004,MATCH(D7,'Facturi emise'!$B$5:$B$1004,0)),""))</f>
        <v>Exemplu Construct SRL</v>
      </c>
      <c r="G7" s="19" t="str">
        <f>IF(D7="","",IFERROR(INDEX('Facturi emise'!$F$5:$F$1004,MATCH(D7,'Facturi emise'!$B$5:$B$1004,0)),""))</f>
        <v>RO23456789</v>
      </c>
      <c r="H7" s="20" t="s">
        <v>14</v>
      </c>
      <c r="I7" s="21" t="s">
        <v>18</v>
      </c>
      <c r="J7" s="15"/>
      <c r="K7" s="22">
        <f>IF(B7="","",SUMIF('Linii storno'!$B$5:$B$1004,B7,'Linii storno'!$K$5:$K$1004))</f>
        <v>-160</v>
      </c>
      <c r="L7" s="22">
        <f>IF(B7="","",SUMIF('Linii storno'!$B$5:$B$1004,B7,'Linii storno'!$L$5:$L$1004))</f>
        <v>-33.6</v>
      </c>
      <c r="M7" s="22">
        <f t="shared" si="0"/>
        <v>-193.6</v>
      </c>
      <c r="N7" s="22">
        <f>IF(D7="","",SUMIF('Facturi emise'!$B$5:$B$1004,D7,'Facturi emise'!$N$5:$N$1004))</f>
        <v>4243.4699999999993</v>
      </c>
      <c r="O7" s="22">
        <f t="shared" si="1"/>
        <v>193.6</v>
      </c>
      <c r="P7" s="15" t="s">
        <v>23</v>
      </c>
      <c r="Q7" s="17">
        <f t="shared" si="2"/>
        <v>46314</v>
      </c>
      <c r="R7" s="23" t="str">
        <f ca="1">IF(AND(B7="",D7=""),"",TRIM(IF(COUNTIF($B$5:$B$304,B7)&gt;1,"Număr dublat. ","")&amp;IF(OR(C7="",D7="",H7="",I7=""),"Date incomplete. ","")&amp;IF(AND(D7&lt;&gt;"",COUNTIF('Facturi emise'!$B$5:$B$1004,D7)=0),"Factura inițială nu există în Facturi emise. ","")&amp;IF(COUNTIF('Linii storno'!$B$5:$B$1004,B7)=0,"Nicio linie stornată. ","")&amp;IF(AND(N(O7)&gt;0,O7&gt;N(N7)+0.01),"Stornat mai mult decât factura inițială. ","")&amp;IF(AND(H7="Stornare totală",ABS(N(M7)+N(N7))&gt;0.01),"Stornare totală, dar suma diferă de factura inițială. ","")&amp;IF(AND(I7="Eroare în factură",J7=""),"Emite și factura corectă. ","")&amp;IF(AND(C7&lt;&gt;"",P7&lt;&gt;"Da"),IF(TODAY()&gt;Q7,"Netransmisă în e-Factura – termen depășit. ","De transmis în e-Factura până la "&amp;RIGHT("0"&amp;DAY(Q7),2)&amp;"."&amp;RIGHT("0"&amp;MONTH(Q7),2)&amp;"."&amp;YEAR(Q7)&amp;". "),"")))</f>
        <v>De transmis în e-Factura până la 19.10.2026.</v>
      </c>
    </row>
    <row r="8" spans="2:18" x14ac:dyDescent="0.2">
      <c r="B8" s="15"/>
      <c r="C8" s="16"/>
      <c r="D8" s="15"/>
      <c r="E8" s="17" t="str">
        <f>IF(D8="","",IFERROR(INDEX('Facturi emise'!$D$5:$D$1004,MATCH(D8,'Facturi emise'!$B$5:$B$1004,0)),""))</f>
        <v/>
      </c>
      <c r="F8" s="18" t="str">
        <f>IF(D8="","",IFERROR(INDEX('Facturi emise'!$E$5:$E$1004,MATCH(D8,'Facturi emise'!$B$5:$B$1004,0)),""))</f>
        <v/>
      </c>
      <c r="G8" s="19" t="str">
        <f>IF(D8="","",IFERROR(INDEX('Facturi emise'!$F$5:$F$1004,MATCH(D8,'Facturi emise'!$B$5:$B$1004,0)),""))</f>
        <v/>
      </c>
      <c r="H8" s="20"/>
      <c r="I8" s="21"/>
      <c r="J8" s="15"/>
      <c r="K8" s="22" t="str">
        <f>IF(B8="","",SUMIF('Linii storno'!$B$5:$B$1004,B8,'Linii storno'!$K$5:$K$1004))</f>
        <v/>
      </c>
      <c r="L8" s="22" t="str">
        <f>IF(B8="","",SUMIF('Linii storno'!$B$5:$B$1004,B8,'Linii storno'!$L$5:$L$1004))</f>
        <v/>
      </c>
      <c r="M8" s="22" t="str">
        <f t="shared" si="0"/>
        <v/>
      </c>
      <c r="N8" s="22" t="str">
        <f>IF(D8="","",SUMIF('Facturi emise'!$B$5:$B$1004,D8,'Facturi emise'!$N$5:$N$1004))</f>
        <v/>
      </c>
      <c r="O8" s="22" t="str">
        <f t="shared" si="1"/>
        <v/>
      </c>
      <c r="P8" s="15"/>
      <c r="Q8" s="17" t="str">
        <f t="shared" si="2"/>
        <v/>
      </c>
      <c r="R8" s="23" t="str">
        <f ca="1">IF(AND(B8="",D8=""),"",TRIM(IF(COUNTIF($B$5:$B$304,B8)&gt;1,"Număr dublat. ","")&amp;IF(OR(C8="",D8="",H8="",I8=""),"Date incomplete. ","")&amp;IF(AND(D8&lt;&gt;"",COUNTIF('Facturi emise'!$B$5:$B$1004,D8)=0),"Factura inițială nu există în Facturi emise. ","")&amp;IF(COUNTIF('Linii storno'!$B$5:$B$1004,B8)=0,"Nicio linie stornată. ","")&amp;IF(AND(N(O8)&gt;0,O8&gt;N(N8)+0.01),"Stornat mai mult decât factura inițială. ","")&amp;IF(AND(H8="Stornare totală",ABS(N(M8)+N(N8))&gt;0.01),"Stornare totală, dar suma diferă de factura inițială. ","")&amp;IF(AND(I8="Eroare în factură",J8=""),"Emite și factura corectă. ","")&amp;IF(AND(C8&lt;&gt;"",P8&lt;&gt;"Da"),IF(TODAY()&gt;Q8,"Netransmisă în e-Factura – termen depășit. ","De transmis în e-Factura până la "&amp;RIGHT("0"&amp;DAY(Q8),2)&amp;"."&amp;RIGHT("0"&amp;MONTH(Q8),2)&amp;"."&amp;YEAR(Q8)&amp;". "),"")))</f>
        <v/>
      </c>
    </row>
    <row r="9" spans="2:18" x14ac:dyDescent="0.2">
      <c r="B9" s="15"/>
      <c r="C9" s="16"/>
      <c r="D9" s="15"/>
      <c r="E9" s="17" t="str">
        <f>IF(D9="","",IFERROR(INDEX('Facturi emise'!$D$5:$D$1004,MATCH(D9,'Facturi emise'!$B$5:$B$1004,0)),""))</f>
        <v/>
      </c>
      <c r="F9" s="18" t="str">
        <f>IF(D9="","",IFERROR(INDEX('Facturi emise'!$E$5:$E$1004,MATCH(D9,'Facturi emise'!$B$5:$B$1004,0)),""))</f>
        <v/>
      </c>
      <c r="G9" s="19" t="str">
        <f>IF(D9="","",IFERROR(INDEX('Facturi emise'!$F$5:$F$1004,MATCH(D9,'Facturi emise'!$B$5:$B$1004,0)),""))</f>
        <v/>
      </c>
      <c r="H9" s="20"/>
      <c r="I9" s="21"/>
      <c r="J9" s="15"/>
      <c r="K9" s="22" t="str">
        <f>IF(B9="","",SUMIF('Linii storno'!$B$5:$B$1004,B9,'Linii storno'!$K$5:$K$1004))</f>
        <v/>
      </c>
      <c r="L9" s="22" t="str">
        <f>IF(B9="","",SUMIF('Linii storno'!$B$5:$B$1004,B9,'Linii storno'!$L$5:$L$1004))</f>
        <v/>
      </c>
      <c r="M9" s="22" t="str">
        <f t="shared" si="0"/>
        <v/>
      </c>
      <c r="N9" s="22" t="str">
        <f>IF(D9="","",SUMIF('Facturi emise'!$B$5:$B$1004,D9,'Facturi emise'!$N$5:$N$1004))</f>
        <v/>
      </c>
      <c r="O9" s="22" t="str">
        <f t="shared" si="1"/>
        <v/>
      </c>
      <c r="P9" s="15"/>
      <c r="Q9" s="17" t="str">
        <f t="shared" si="2"/>
        <v/>
      </c>
      <c r="R9" s="23" t="str">
        <f ca="1">IF(AND(B9="",D9=""),"",TRIM(IF(COUNTIF($B$5:$B$304,B9)&gt;1,"Număr dublat. ","")&amp;IF(OR(C9="",D9="",H9="",I9=""),"Date incomplete. ","")&amp;IF(AND(D9&lt;&gt;"",COUNTIF('Facturi emise'!$B$5:$B$1004,D9)=0),"Factura inițială nu există în Facturi emise. ","")&amp;IF(COUNTIF('Linii storno'!$B$5:$B$1004,B9)=0,"Nicio linie stornată. ","")&amp;IF(AND(N(O9)&gt;0,O9&gt;N(N9)+0.01),"Stornat mai mult decât factura inițială. ","")&amp;IF(AND(H9="Stornare totală",ABS(N(M9)+N(N9))&gt;0.01),"Stornare totală, dar suma diferă de factura inițială. ","")&amp;IF(AND(I9="Eroare în factură",J9=""),"Emite și factura corectă. ","")&amp;IF(AND(C9&lt;&gt;"",P9&lt;&gt;"Da"),IF(TODAY()&gt;Q9,"Netransmisă în e-Factura – termen depășit. ","De transmis în e-Factura până la "&amp;RIGHT("0"&amp;DAY(Q9),2)&amp;"."&amp;RIGHT("0"&amp;MONTH(Q9),2)&amp;"."&amp;YEAR(Q9)&amp;". "),"")))</f>
        <v/>
      </c>
    </row>
    <row r="10" spans="2:18" x14ac:dyDescent="0.2">
      <c r="B10" s="15"/>
      <c r="C10" s="16"/>
      <c r="D10" s="15"/>
      <c r="E10" s="17" t="str">
        <f>IF(D10="","",IFERROR(INDEX('Facturi emise'!$D$5:$D$1004,MATCH(D10,'Facturi emise'!$B$5:$B$1004,0)),""))</f>
        <v/>
      </c>
      <c r="F10" s="18" t="str">
        <f>IF(D10="","",IFERROR(INDEX('Facturi emise'!$E$5:$E$1004,MATCH(D10,'Facturi emise'!$B$5:$B$1004,0)),""))</f>
        <v/>
      </c>
      <c r="G10" s="19" t="str">
        <f>IF(D10="","",IFERROR(INDEX('Facturi emise'!$F$5:$F$1004,MATCH(D10,'Facturi emise'!$B$5:$B$1004,0)),""))</f>
        <v/>
      </c>
      <c r="H10" s="20"/>
      <c r="I10" s="21"/>
      <c r="J10" s="15"/>
      <c r="K10" s="22" t="str">
        <f>IF(B10="","",SUMIF('Linii storno'!$B$5:$B$1004,B10,'Linii storno'!$K$5:$K$1004))</f>
        <v/>
      </c>
      <c r="L10" s="22" t="str">
        <f>IF(B10="","",SUMIF('Linii storno'!$B$5:$B$1004,B10,'Linii storno'!$L$5:$L$1004))</f>
        <v/>
      </c>
      <c r="M10" s="22" t="str">
        <f t="shared" si="0"/>
        <v/>
      </c>
      <c r="N10" s="22" t="str">
        <f>IF(D10="","",SUMIF('Facturi emise'!$B$5:$B$1004,D10,'Facturi emise'!$N$5:$N$1004))</f>
        <v/>
      </c>
      <c r="O10" s="22" t="str">
        <f t="shared" si="1"/>
        <v/>
      </c>
      <c r="P10" s="15"/>
      <c r="Q10" s="17" t="str">
        <f t="shared" si="2"/>
        <v/>
      </c>
      <c r="R10" s="23" t="str">
        <f ca="1">IF(AND(B10="",D10=""),"",TRIM(IF(COUNTIF($B$5:$B$304,B10)&gt;1,"Număr dublat. ","")&amp;IF(OR(C10="",D10="",H10="",I10=""),"Date incomplete. ","")&amp;IF(AND(D10&lt;&gt;"",COUNTIF('Facturi emise'!$B$5:$B$1004,D10)=0),"Factura inițială nu există în Facturi emise. ","")&amp;IF(COUNTIF('Linii storno'!$B$5:$B$1004,B10)=0,"Nicio linie stornată. ","")&amp;IF(AND(N(O10)&gt;0,O10&gt;N(N10)+0.01),"Stornat mai mult decât factura inițială. ","")&amp;IF(AND(H10="Stornare totală",ABS(N(M10)+N(N10))&gt;0.01),"Stornare totală, dar suma diferă de factura inițială. ","")&amp;IF(AND(I10="Eroare în factură",J10=""),"Emite și factura corectă. ","")&amp;IF(AND(C10&lt;&gt;"",P10&lt;&gt;"Da"),IF(TODAY()&gt;Q10,"Netransmisă în e-Factura – termen depășit. ","De transmis în e-Factura până la "&amp;RIGHT("0"&amp;DAY(Q10),2)&amp;"."&amp;RIGHT("0"&amp;MONTH(Q10),2)&amp;"."&amp;YEAR(Q10)&amp;". "),"")))</f>
        <v/>
      </c>
    </row>
    <row r="11" spans="2:18" x14ac:dyDescent="0.2">
      <c r="B11" s="15"/>
      <c r="C11" s="16"/>
      <c r="D11" s="15"/>
      <c r="E11" s="17" t="str">
        <f>IF(D11="","",IFERROR(INDEX('Facturi emise'!$D$5:$D$1004,MATCH(D11,'Facturi emise'!$B$5:$B$1004,0)),""))</f>
        <v/>
      </c>
      <c r="F11" s="18" t="str">
        <f>IF(D11="","",IFERROR(INDEX('Facturi emise'!$E$5:$E$1004,MATCH(D11,'Facturi emise'!$B$5:$B$1004,0)),""))</f>
        <v/>
      </c>
      <c r="G11" s="19" t="str">
        <f>IF(D11="","",IFERROR(INDEX('Facturi emise'!$F$5:$F$1004,MATCH(D11,'Facturi emise'!$B$5:$B$1004,0)),""))</f>
        <v/>
      </c>
      <c r="H11" s="20"/>
      <c r="I11" s="21"/>
      <c r="J11" s="15"/>
      <c r="K11" s="22" t="str">
        <f>IF(B11="","",SUMIF('Linii storno'!$B$5:$B$1004,B11,'Linii storno'!$K$5:$K$1004))</f>
        <v/>
      </c>
      <c r="L11" s="22" t="str">
        <f>IF(B11="","",SUMIF('Linii storno'!$B$5:$B$1004,B11,'Linii storno'!$L$5:$L$1004))</f>
        <v/>
      </c>
      <c r="M11" s="22" t="str">
        <f t="shared" si="0"/>
        <v/>
      </c>
      <c r="N11" s="22" t="str">
        <f>IF(D11="","",SUMIF('Facturi emise'!$B$5:$B$1004,D11,'Facturi emise'!$N$5:$N$1004))</f>
        <v/>
      </c>
      <c r="O11" s="22" t="str">
        <f t="shared" si="1"/>
        <v/>
      </c>
      <c r="P11" s="15"/>
      <c r="Q11" s="17" t="str">
        <f t="shared" si="2"/>
        <v/>
      </c>
      <c r="R11" s="23" t="str">
        <f ca="1">IF(AND(B11="",D11=""),"",TRIM(IF(COUNTIF($B$5:$B$304,B11)&gt;1,"Număr dublat. ","")&amp;IF(OR(C11="",D11="",H11="",I11=""),"Date incomplete. ","")&amp;IF(AND(D11&lt;&gt;"",COUNTIF('Facturi emise'!$B$5:$B$1004,D11)=0),"Factura inițială nu există în Facturi emise. ","")&amp;IF(COUNTIF('Linii storno'!$B$5:$B$1004,B11)=0,"Nicio linie stornată. ","")&amp;IF(AND(N(O11)&gt;0,O11&gt;N(N11)+0.01),"Stornat mai mult decât factura inițială. ","")&amp;IF(AND(H11="Stornare totală",ABS(N(M11)+N(N11))&gt;0.01),"Stornare totală, dar suma diferă de factura inițială. ","")&amp;IF(AND(I11="Eroare în factură",J11=""),"Emite și factura corectă. ","")&amp;IF(AND(C11&lt;&gt;"",P11&lt;&gt;"Da"),IF(TODAY()&gt;Q11,"Netransmisă în e-Factura – termen depășit. ","De transmis în e-Factura până la "&amp;RIGHT("0"&amp;DAY(Q11),2)&amp;"."&amp;RIGHT("0"&amp;MONTH(Q11),2)&amp;"."&amp;YEAR(Q11)&amp;". "),"")))</f>
        <v/>
      </c>
    </row>
    <row r="12" spans="2:18" x14ac:dyDescent="0.2">
      <c r="B12" s="15"/>
      <c r="C12" s="16"/>
      <c r="D12" s="15"/>
      <c r="E12" s="17" t="str">
        <f>IF(D12="","",IFERROR(INDEX('Facturi emise'!$D$5:$D$1004,MATCH(D12,'Facturi emise'!$B$5:$B$1004,0)),""))</f>
        <v/>
      </c>
      <c r="F12" s="18" t="str">
        <f>IF(D12="","",IFERROR(INDEX('Facturi emise'!$E$5:$E$1004,MATCH(D12,'Facturi emise'!$B$5:$B$1004,0)),""))</f>
        <v/>
      </c>
      <c r="G12" s="19" t="str">
        <f>IF(D12="","",IFERROR(INDEX('Facturi emise'!$F$5:$F$1004,MATCH(D12,'Facturi emise'!$B$5:$B$1004,0)),""))</f>
        <v/>
      </c>
      <c r="H12" s="20"/>
      <c r="I12" s="21"/>
      <c r="J12" s="15"/>
      <c r="K12" s="22" t="str">
        <f>IF(B12="","",SUMIF('Linii storno'!$B$5:$B$1004,B12,'Linii storno'!$K$5:$K$1004))</f>
        <v/>
      </c>
      <c r="L12" s="22" t="str">
        <f>IF(B12="","",SUMIF('Linii storno'!$B$5:$B$1004,B12,'Linii storno'!$L$5:$L$1004))</f>
        <v/>
      </c>
      <c r="M12" s="22" t="str">
        <f t="shared" si="0"/>
        <v/>
      </c>
      <c r="N12" s="22" t="str">
        <f>IF(D12="","",SUMIF('Facturi emise'!$B$5:$B$1004,D12,'Facturi emise'!$N$5:$N$1004))</f>
        <v/>
      </c>
      <c r="O12" s="22" t="str">
        <f t="shared" si="1"/>
        <v/>
      </c>
      <c r="P12" s="15"/>
      <c r="Q12" s="17" t="str">
        <f t="shared" si="2"/>
        <v/>
      </c>
      <c r="R12" s="23" t="str">
        <f ca="1">IF(AND(B12="",D12=""),"",TRIM(IF(COUNTIF($B$5:$B$304,B12)&gt;1,"Număr dublat. ","")&amp;IF(OR(C12="",D12="",H12="",I12=""),"Date incomplete. ","")&amp;IF(AND(D12&lt;&gt;"",COUNTIF('Facturi emise'!$B$5:$B$1004,D12)=0),"Factura inițială nu există în Facturi emise. ","")&amp;IF(COUNTIF('Linii storno'!$B$5:$B$1004,B12)=0,"Nicio linie stornată. ","")&amp;IF(AND(N(O12)&gt;0,O12&gt;N(N12)+0.01),"Stornat mai mult decât factura inițială. ","")&amp;IF(AND(H12="Stornare totală",ABS(N(M12)+N(N12))&gt;0.01),"Stornare totală, dar suma diferă de factura inițială. ","")&amp;IF(AND(I12="Eroare în factură",J12=""),"Emite și factura corectă. ","")&amp;IF(AND(C12&lt;&gt;"",P12&lt;&gt;"Da"),IF(TODAY()&gt;Q12,"Netransmisă în e-Factura – termen depășit. ","De transmis în e-Factura până la "&amp;RIGHT("0"&amp;DAY(Q12),2)&amp;"."&amp;RIGHT("0"&amp;MONTH(Q12),2)&amp;"."&amp;YEAR(Q12)&amp;". "),"")))</f>
        <v/>
      </c>
    </row>
    <row r="13" spans="2:18" x14ac:dyDescent="0.2">
      <c r="B13" s="15"/>
      <c r="C13" s="16"/>
      <c r="D13" s="15"/>
      <c r="E13" s="17" t="str">
        <f>IF(D13="","",IFERROR(INDEX('Facturi emise'!$D$5:$D$1004,MATCH(D13,'Facturi emise'!$B$5:$B$1004,0)),""))</f>
        <v/>
      </c>
      <c r="F13" s="18" t="str">
        <f>IF(D13="","",IFERROR(INDEX('Facturi emise'!$E$5:$E$1004,MATCH(D13,'Facturi emise'!$B$5:$B$1004,0)),""))</f>
        <v/>
      </c>
      <c r="G13" s="19" t="str">
        <f>IF(D13="","",IFERROR(INDEX('Facturi emise'!$F$5:$F$1004,MATCH(D13,'Facturi emise'!$B$5:$B$1004,0)),""))</f>
        <v/>
      </c>
      <c r="H13" s="20"/>
      <c r="I13" s="21"/>
      <c r="J13" s="15"/>
      <c r="K13" s="22" t="str">
        <f>IF(B13="","",SUMIF('Linii storno'!$B$5:$B$1004,B13,'Linii storno'!$K$5:$K$1004))</f>
        <v/>
      </c>
      <c r="L13" s="22" t="str">
        <f>IF(B13="","",SUMIF('Linii storno'!$B$5:$B$1004,B13,'Linii storno'!$L$5:$L$1004))</f>
        <v/>
      </c>
      <c r="M13" s="22" t="str">
        <f t="shared" si="0"/>
        <v/>
      </c>
      <c r="N13" s="22" t="str">
        <f>IF(D13="","",SUMIF('Facturi emise'!$B$5:$B$1004,D13,'Facturi emise'!$N$5:$N$1004))</f>
        <v/>
      </c>
      <c r="O13" s="22" t="str">
        <f t="shared" si="1"/>
        <v/>
      </c>
      <c r="P13" s="15"/>
      <c r="Q13" s="17" t="str">
        <f t="shared" si="2"/>
        <v/>
      </c>
      <c r="R13" s="23" t="str">
        <f ca="1">IF(AND(B13="",D13=""),"",TRIM(IF(COUNTIF($B$5:$B$304,B13)&gt;1,"Număr dublat. ","")&amp;IF(OR(C13="",D13="",H13="",I13=""),"Date incomplete. ","")&amp;IF(AND(D13&lt;&gt;"",COUNTIF('Facturi emise'!$B$5:$B$1004,D13)=0),"Factura inițială nu există în Facturi emise. ","")&amp;IF(COUNTIF('Linii storno'!$B$5:$B$1004,B13)=0,"Nicio linie stornată. ","")&amp;IF(AND(N(O13)&gt;0,O13&gt;N(N13)+0.01),"Stornat mai mult decât factura inițială. ","")&amp;IF(AND(H13="Stornare totală",ABS(N(M13)+N(N13))&gt;0.01),"Stornare totală, dar suma diferă de factura inițială. ","")&amp;IF(AND(I13="Eroare în factură",J13=""),"Emite și factura corectă. ","")&amp;IF(AND(C13&lt;&gt;"",P13&lt;&gt;"Da"),IF(TODAY()&gt;Q13,"Netransmisă în e-Factura – termen depășit. ","De transmis în e-Factura până la "&amp;RIGHT("0"&amp;DAY(Q13),2)&amp;"."&amp;RIGHT("0"&amp;MONTH(Q13),2)&amp;"."&amp;YEAR(Q13)&amp;". "),"")))</f>
        <v/>
      </c>
    </row>
    <row r="14" spans="2:18" x14ac:dyDescent="0.2">
      <c r="B14" s="15"/>
      <c r="C14" s="16"/>
      <c r="D14" s="15"/>
      <c r="E14" s="17" t="str">
        <f>IF(D14="","",IFERROR(INDEX('Facturi emise'!$D$5:$D$1004,MATCH(D14,'Facturi emise'!$B$5:$B$1004,0)),""))</f>
        <v/>
      </c>
      <c r="F14" s="18" t="str">
        <f>IF(D14="","",IFERROR(INDEX('Facturi emise'!$E$5:$E$1004,MATCH(D14,'Facturi emise'!$B$5:$B$1004,0)),""))</f>
        <v/>
      </c>
      <c r="G14" s="19" t="str">
        <f>IF(D14="","",IFERROR(INDEX('Facturi emise'!$F$5:$F$1004,MATCH(D14,'Facturi emise'!$B$5:$B$1004,0)),""))</f>
        <v/>
      </c>
      <c r="H14" s="20"/>
      <c r="I14" s="21"/>
      <c r="J14" s="15"/>
      <c r="K14" s="22" t="str">
        <f>IF(B14="","",SUMIF('Linii storno'!$B$5:$B$1004,B14,'Linii storno'!$K$5:$K$1004))</f>
        <v/>
      </c>
      <c r="L14" s="22" t="str">
        <f>IF(B14="","",SUMIF('Linii storno'!$B$5:$B$1004,B14,'Linii storno'!$L$5:$L$1004))</f>
        <v/>
      </c>
      <c r="M14" s="22" t="str">
        <f t="shared" si="0"/>
        <v/>
      </c>
      <c r="N14" s="22" t="str">
        <f>IF(D14="","",SUMIF('Facturi emise'!$B$5:$B$1004,D14,'Facturi emise'!$N$5:$N$1004))</f>
        <v/>
      </c>
      <c r="O14" s="22" t="str">
        <f t="shared" si="1"/>
        <v/>
      </c>
      <c r="P14" s="15"/>
      <c r="Q14" s="17" t="str">
        <f t="shared" si="2"/>
        <v/>
      </c>
      <c r="R14" s="23" t="str">
        <f ca="1">IF(AND(B14="",D14=""),"",TRIM(IF(COUNTIF($B$5:$B$304,B14)&gt;1,"Număr dublat. ","")&amp;IF(OR(C14="",D14="",H14="",I14=""),"Date incomplete. ","")&amp;IF(AND(D14&lt;&gt;"",COUNTIF('Facturi emise'!$B$5:$B$1004,D14)=0),"Factura inițială nu există în Facturi emise. ","")&amp;IF(COUNTIF('Linii storno'!$B$5:$B$1004,B14)=0,"Nicio linie stornată. ","")&amp;IF(AND(N(O14)&gt;0,O14&gt;N(N14)+0.01),"Stornat mai mult decât factura inițială. ","")&amp;IF(AND(H14="Stornare totală",ABS(N(M14)+N(N14))&gt;0.01),"Stornare totală, dar suma diferă de factura inițială. ","")&amp;IF(AND(I14="Eroare în factură",J14=""),"Emite și factura corectă. ","")&amp;IF(AND(C14&lt;&gt;"",P14&lt;&gt;"Da"),IF(TODAY()&gt;Q14,"Netransmisă în e-Factura – termen depășit. ","De transmis în e-Factura până la "&amp;RIGHT("0"&amp;DAY(Q14),2)&amp;"."&amp;RIGHT("0"&amp;MONTH(Q14),2)&amp;"."&amp;YEAR(Q14)&amp;". "),"")))</f>
        <v/>
      </c>
    </row>
    <row r="15" spans="2:18" x14ac:dyDescent="0.2">
      <c r="B15" s="15"/>
      <c r="C15" s="16"/>
      <c r="D15" s="15"/>
      <c r="E15" s="17" t="str">
        <f>IF(D15="","",IFERROR(INDEX('Facturi emise'!$D$5:$D$1004,MATCH(D15,'Facturi emise'!$B$5:$B$1004,0)),""))</f>
        <v/>
      </c>
      <c r="F15" s="18" t="str">
        <f>IF(D15="","",IFERROR(INDEX('Facturi emise'!$E$5:$E$1004,MATCH(D15,'Facturi emise'!$B$5:$B$1004,0)),""))</f>
        <v/>
      </c>
      <c r="G15" s="19" t="str">
        <f>IF(D15="","",IFERROR(INDEX('Facturi emise'!$F$5:$F$1004,MATCH(D15,'Facturi emise'!$B$5:$B$1004,0)),""))</f>
        <v/>
      </c>
      <c r="H15" s="20"/>
      <c r="I15" s="21"/>
      <c r="J15" s="15"/>
      <c r="K15" s="22" t="str">
        <f>IF(B15="","",SUMIF('Linii storno'!$B$5:$B$1004,B15,'Linii storno'!$K$5:$K$1004))</f>
        <v/>
      </c>
      <c r="L15" s="22" t="str">
        <f>IF(B15="","",SUMIF('Linii storno'!$B$5:$B$1004,B15,'Linii storno'!$L$5:$L$1004))</f>
        <v/>
      </c>
      <c r="M15" s="22" t="str">
        <f t="shared" si="0"/>
        <v/>
      </c>
      <c r="N15" s="22" t="str">
        <f>IF(D15="","",SUMIF('Facturi emise'!$B$5:$B$1004,D15,'Facturi emise'!$N$5:$N$1004))</f>
        <v/>
      </c>
      <c r="O15" s="22" t="str">
        <f t="shared" si="1"/>
        <v/>
      </c>
      <c r="P15" s="15"/>
      <c r="Q15" s="17" t="str">
        <f t="shared" si="2"/>
        <v/>
      </c>
      <c r="R15" s="23" t="str">
        <f ca="1">IF(AND(B15="",D15=""),"",TRIM(IF(COUNTIF($B$5:$B$304,B15)&gt;1,"Număr dublat. ","")&amp;IF(OR(C15="",D15="",H15="",I15=""),"Date incomplete. ","")&amp;IF(AND(D15&lt;&gt;"",COUNTIF('Facturi emise'!$B$5:$B$1004,D15)=0),"Factura inițială nu există în Facturi emise. ","")&amp;IF(COUNTIF('Linii storno'!$B$5:$B$1004,B15)=0,"Nicio linie stornată. ","")&amp;IF(AND(N(O15)&gt;0,O15&gt;N(N15)+0.01),"Stornat mai mult decât factura inițială. ","")&amp;IF(AND(H15="Stornare totală",ABS(N(M15)+N(N15))&gt;0.01),"Stornare totală, dar suma diferă de factura inițială. ","")&amp;IF(AND(I15="Eroare în factură",J15=""),"Emite și factura corectă. ","")&amp;IF(AND(C15&lt;&gt;"",P15&lt;&gt;"Da"),IF(TODAY()&gt;Q15,"Netransmisă în e-Factura – termen depășit. ","De transmis în e-Factura până la "&amp;RIGHT("0"&amp;DAY(Q15),2)&amp;"."&amp;RIGHT("0"&amp;MONTH(Q15),2)&amp;"."&amp;YEAR(Q15)&amp;". "),"")))</f>
        <v/>
      </c>
    </row>
    <row r="16" spans="2:18" x14ac:dyDescent="0.2">
      <c r="B16" s="15"/>
      <c r="C16" s="16"/>
      <c r="D16" s="15"/>
      <c r="E16" s="17" t="str">
        <f>IF(D16="","",IFERROR(INDEX('Facturi emise'!$D$5:$D$1004,MATCH(D16,'Facturi emise'!$B$5:$B$1004,0)),""))</f>
        <v/>
      </c>
      <c r="F16" s="18" t="str">
        <f>IF(D16="","",IFERROR(INDEX('Facturi emise'!$E$5:$E$1004,MATCH(D16,'Facturi emise'!$B$5:$B$1004,0)),""))</f>
        <v/>
      </c>
      <c r="G16" s="19" t="str">
        <f>IF(D16="","",IFERROR(INDEX('Facturi emise'!$F$5:$F$1004,MATCH(D16,'Facturi emise'!$B$5:$B$1004,0)),""))</f>
        <v/>
      </c>
      <c r="H16" s="20"/>
      <c r="I16" s="21"/>
      <c r="J16" s="15"/>
      <c r="K16" s="22" t="str">
        <f>IF(B16="","",SUMIF('Linii storno'!$B$5:$B$1004,B16,'Linii storno'!$K$5:$K$1004))</f>
        <v/>
      </c>
      <c r="L16" s="22" t="str">
        <f>IF(B16="","",SUMIF('Linii storno'!$B$5:$B$1004,B16,'Linii storno'!$L$5:$L$1004))</f>
        <v/>
      </c>
      <c r="M16" s="22" t="str">
        <f t="shared" si="0"/>
        <v/>
      </c>
      <c r="N16" s="22" t="str">
        <f>IF(D16="","",SUMIF('Facturi emise'!$B$5:$B$1004,D16,'Facturi emise'!$N$5:$N$1004))</f>
        <v/>
      </c>
      <c r="O16" s="22" t="str">
        <f t="shared" si="1"/>
        <v/>
      </c>
      <c r="P16" s="15"/>
      <c r="Q16" s="17" t="str">
        <f t="shared" si="2"/>
        <v/>
      </c>
      <c r="R16" s="23" t="str">
        <f ca="1">IF(AND(B16="",D16=""),"",TRIM(IF(COUNTIF($B$5:$B$304,B16)&gt;1,"Număr dublat. ","")&amp;IF(OR(C16="",D16="",H16="",I16=""),"Date incomplete. ","")&amp;IF(AND(D16&lt;&gt;"",COUNTIF('Facturi emise'!$B$5:$B$1004,D16)=0),"Factura inițială nu există în Facturi emise. ","")&amp;IF(COUNTIF('Linii storno'!$B$5:$B$1004,B16)=0,"Nicio linie stornată. ","")&amp;IF(AND(N(O16)&gt;0,O16&gt;N(N16)+0.01),"Stornat mai mult decât factura inițială. ","")&amp;IF(AND(H16="Stornare totală",ABS(N(M16)+N(N16))&gt;0.01),"Stornare totală, dar suma diferă de factura inițială. ","")&amp;IF(AND(I16="Eroare în factură",J16=""),"Emite și factura corectă. ","")&amp;IF(AND(C16&lt;&gt;"",P16&lt;&gt;"Da"),IF(TODAY()&gt;Q16,"Netransmisă în e-Factura – termen depășit. ","De transmis în e-Factura până la "&amp;RIGHT("0"&amp;DAY(Q16),2)&amp;"."&amp;RIGHT("0"&amp;MONTH(Q16),2)&amp;"."&amp;YEAR(Q16)&amp;". "),"")))</f>
        <v/>
      </c>
    </row>
    <row r="17" spans="2:18" x14ac:dyDescent="0.2">
      <c r="B17" s="15"/>
      <c r="C17" s="16"/>
      <c r="D17" s="15"/>
      <c r="E17" s="17" t="str">
        <f>IF(D17="","",IFERROR(INDEX('Facturi emise'!$D$5:$D$1004,MATCH(D17,'Facturi emise'!$B$5:$B$1004,0)),""))</f>
        <v/>
      </c>
      <c r="F17" s="18" t="str">
        <f>IF(D17="","",IFERROR(INDEX('Facturi emise'!$E$5:$E$1004,MATCH(D17,'Facturi emise'!$B$5:$B$1004,0)),""))</f>
        <v/>
      </c>
      <c r="G17" s="19" t="str">
        <f>IF(D17="","",IFERROR(INDEX('Facturi emise'!$F$5:$F$1004,MATCH(D17,'Facturi emise'!$B$5:$B$1004,0)),""))</f>
        <v/>
      </c>
      <c r="H17" s="20"/>
      <c r="I17" s="21"/>
      <c r="J17" s="15"/>
      <c r="K17" s="22" t="str">
        <f>IF(B17="","",SUMIF('Linii storno'!$B$5:$B$1004,B17,'Linii storno'!$K$5:$K$1004))</f>
        <v/>
      </c>
      <c r="L17" s="22" t="str">
        <f>IF(B17="","",SUMIF('Linii storno'!$B$5:$B$1004,B17,'Linii storno'!$L$5:$L$1004))</f>
        <v/>
      </c>
      <c r="M17" s="22" t="str">
        <f t="shared" si="0"/>
        <v/>
      </c>
      <c r="N17" s="22" t="str">
        <f>IF(D17="","",SUMIF('Facturi emise'!$B$5:$B$1004,D17,'Facturi emise'!$N$5:$N$1004))</f>
        <v/>
      </c>
      <c r="O17" s="22" t="str">
        <f t="shared" si="1"/>
        <v/>
      </c>
      <c r="P17" s="15"/>
      <c r="Q17" s="17" t="str">
        <f t="shared" si="2"/>
        <v/>
      </c>
      <c r="R17" s="23" t="str">
        <f ca="1">IF(AND(B17="",D17=""),"",TRIM(IF(COUNTIF($B$5:$B$304,B17)&gt;1,"Număr dublat. ","")&amp;IF(OR(C17="",D17="",H17="",I17=""),"Date incomplete. ","")&amp;IF(AND(D17&lt;&gt;"",COUNTIF('Facturi emise'!$B$5:$B$1004,D17)=0),"Factura inițială nu există în Facturi emise. ","")&amp;IF(COUNTIF('Linii storno'!$B$5:$B$1004,B17)=0,"Nicio linie stornată. ","")&amp;IF(AND(N(O17)&gt;0,O17&gt;N(N17)+0.01),"Stornat mai mult decât factura inițială. ","")&amp;IF(AND(H17="Stornare totală",ABS(N(M17)+N(N17))&gt;0.01),"Stornare totală, dar suma diferă de factura inițială. ","")&amp;IF(AND(I17="Eroare în factură",J17=""),"Emite și factura corectă. ","")&amp;IF(AND(C17&lt;&gt;"",P17&lt;&gt;"Da"),IF(TODAY()&gt;Q17,"Netransmisă în e-Factura – termen depășit. ","De transmis în e-Factura până la "&amp;RIGHT("0"&amp;DAY(Q17),2)&amp;"."&amp;RIGHT("0"&amp;MONTH(Q17),2)&amp;"."&amp;YEAR(Q17)&amp;". "),"")))</f>
        <v/>
      </c>
    </row>
    <row r="18" spans="2:18" x14ac:dyDescent="0.2">
      <c r="B18" s="15"/>
      <c r="C18" s="16"/>
      <c r="D18" s="15"/>
      <c r="E18" s="17" t="str">
        <f>IF(D18="","",IFERROR(INDEX('Facturi emise'!$D$5:$D$1004,MATCH(D18,'Facturi emise'!$B$5:$B$1004,0)),""))</f>
        <v/>
      </c>
      <c r="F18" s="18" t="str">
        <f>IF(D18="","",IFERROR(INDEX('Facturi emise'!$E$5:$E$1004,MATCH(D18,'Facturi emise'!$B$5:$B$1004,0)),""))</f>
        <v/>
      </c>
      <c r="G18" s="19" t="str">
        <f>IF(D18="","",IFERROR(INDEX('Facturi emise'!$F$5:$F$1004,MATCH(D18,'Facturi emise'!$B$5:$B$1004,0)),""))</f>
        <v/>
      </c>
      <c r="H18" s="20"/>
      <c r="I18" s="21"/>
      <c r="J18" s="15"/>
      <c r="K18" s="22" t="str">
        <f>IF(B18="","",SUMIF('Linii storno'!$B$5:$B$1004,B18,'Linii storno'!$K$5:$K$1004))</f>
        <v/>
      </c>
      <c r="L18" s="22" t="str">
        <f>IF(B18="","",SUMIF('Linii storno'!$B$5:$B$1004,B18,'Linii storno'!$L$5:$L$1004))</f>
        <v/>
      </c>
      <c r="M18" s="22" t="str">
        <f t="shared" si="0"/>
        <v/>
      </c>
      <c r="N18" s="22" t="str">
        <f>IF(D18="","",SUMIF('Facturi emise'!$B$5:$B$1004,D18,'Facturi emise'!$N$5:$N$1004))</f>
        <v/>
      </c>
      <c r="O18" s="22" t="str">
        <f t="shared" si="1"/>
        <v/>
      </c>
      <c r="P18" s="15"/>
      <c r="Q18" s="17" t="str">
        <f t="shared" si="2"/>
        <v/>
      </c>
      <c r="R18" s="23" t="str">
        <f ca="1">IF(AND(B18="",D18=""),"",TRIM(IF(COUNTIF($B$5:$B$304,B18)&gt;1,"Număr dublat. ","")&amp;IF(OR(C18="",D18="",H18="",I18=""),"Date incomplete. ","")&amp;IF(AND(D18&lt;&gt;"",COUNTIF('Facturi emise'!$B$5:$B$1004,D18)=0),"Factura inițială nu există în Facturi emise. ","")&amp;IF(COUNTIF('Linii storno'!$B$5:$B$1004,B18)=0,"Nicio linie stornată. ","")&amp;IF(AND(N(O18)&gt;0,O18&gt;N(N18)+0.01),"Stornat mai mult decât factura inițială. ","")&amp;IF(AND(H18="Stornare totală",ABS(N(M18)+N(N18))&gt;0.01),"Stornare totală, dar suma diferă de factura inițială. ","")&amp;IF(AND(I18="Eroare în factură",J18=""),"Emite și factura corectă. ","")&amp;IF(AND(C18&lt;&gt;"",P18&lt;&gt;"Da"),IF(TODAY()&gt;Q18,"Netransmisă în e-Factura – termen depășit. ","De transmis în e-Factura până la "&amp;RIGHT("0"&amp;DAY(Q18),2)&amp;"."&amp;RIGHT("0"&amp;MONTH(Q18),2)&amp;"."&amp;YEAR(Q18)&amp;". "),"")))</f>
        <v/>
      </c>
    </row>
    <row r="19" spans="2:18" x14ac:dyDescent="0.2">
      <c r="B19" s="15"/>
      <c r="C19" s="16"/>
      <c r="D19" s="15"/>
      <c r="E19" s="17" t="str">
        <f>IF(D19="","",IFERROR(INDEX('Facturi emise'!$D$5:$D$1004,MATCH(D19,'Facturi emise'!$B$5:$B$1004,0)),""))</f>
        <v/>
      </c>
      <c r="F19" s="18" t="str">
        <f>IF(D19="","",IFERROR(INDEX('Facturi emise'!$E$5:$E$1004,MATCH(D19,'Facturi emise'!$B$5:$B$1004,0)),""))</f>
        <v/>
      </c>
      <c r="G19" s="19" t="str">
        <f>IF(D19="","",IFERROR(INDEX('Facturi emise'!$F$5:$F$1004,MATCH(D19,'Facturi emise'!$B$5:$B$1004,0)),""))</f>
        <v/>
      </c>
      <c r="H19" s="20"/>
      <c r="I19" s="21"/>
      <c r="J19" s="15"/>
      <c r="K19" s="22" t="str">
        <f>IF(B19="","",SUMIF('Linii storno'!$B$5:$B$1004,B19,'Linii storno'!$K$5:$K$1004))</f>
        <v/>
      </c>
      <c r="L19" s="22" t="str">
        <f>IF(B19="","",SUMIF('Linii storno'!$B$5:$B$1004,B19,'Linii storno'!$L$5:$L$1004))</f>
        <v/>
      </c>
      <c r="M19" s="22" t="str">
        <f t="shared" si="0"/>
        <v/>
      </c>
      <c r="N19" s="22" t="str">
        <f>IF(D19="","",SUMIF('Facturi emise'!$B$5:$B$1004,D19,'Facturi emise'!$N$5:$N$1004))</f>
        <v/>
      </c>
      <c r="O19" s="22" t="str">
        <f t="shared" si="1"/>
        <v/>
      </c>
      <c r="P19" s="15"/>
      <c r="Q19" s="17" t="str">
        <f t="shared" si="2"/>
        <v/>
      </c>
      <c r="R19" s="23" t="str">
        <f ca="1">IF(AND(B19="",D19=""),"",TRIM(IF(COUNTIF($B$5:$B$304,B19)&gt;1,"Număr dublat. ","")&amp;IF(OR(C19="",D19="",H19="",I19=""),"Date incomplete. ","")&amp;IF(AND(D19&lt;&gt;"",COUNTIF('Facturi emise'!$B$5:$B$1004,D19)=0),"Factura inițială nu există în Facturi emise. ","")&amp;IF(COUNTIF('Linii storno'!$B$5:$B$1004,B19)=0,"Nicio linie stornată. ","")&amp;IF(AND(N(O19)&gt;0,O19&gt;N(N19)+0.01),"Stornat mai mult decât factura inițială. ","")&amp;IF(AND(H19="Stornare totală",ABS(N(M19)+N(N19))&gt;0.01),"Stornare totală, dar suma diferă de factura inițială. ","")&amp;IF(AND(I19="Eroare în factură",J19=""),"Emite și factura corectă. ","")&amp;IF(AND(C19&lt;&gt;"",P19&lt;&gt;"Da"),IF(TODAY()&gt;Q19,"Netransmisă în e-Factura – termen depășit. ","De transmis în e-Factura până la "&amp;RIGHT("0"&amp;DAY(Q19),2)&amp;"."&amp;RIGHT("0"&amp;MONTH(Q19),2)&amp;"."&amp;YEAR(Q19)&amp;". "),"")))</f>
        <v/>
      </c>
    </row>
    <row r="20" spans="2:18" x14ac:dyDescent="0.2">
      <c r="B20" s="15"/>
      <c r="C20" s="16"/>
      <c r="D20" s="15"/>
      <c r="E20" s="17" t="str">
        <f>IF(D20="","",IFERROR(INDEX('Facturi emise'!$D$5:$D$1004,MATCH(D20,'Facturi emise'!$B$5:$B$1004,0)),""))</f>
        <v/>
      </c>
      <c r="F20" s="18" t="str">
        <f>IF(D20="","",IFERROR(INDEX('Facturi emise'!$E$5:$E$1004,MATCH(D20,'Facturi emise'!$B$5:$B$1004,0)),""))</f>
        <v/>
      </c>
      <c r="G20" s="19" t="str">
        <f>IF(D20="","",IFERROR(INDEX('Facturi emise'!$F$5:$F$1004,MATCH(D20,'Facturi emise'!$B$5:$B$1004,0)),""))</f>
        <v/>
      </c>
      <c r="H20" s="20"/>
      <c r="I20" s="21"/>
      <c r="J20" s="15"/>
      <c r="K20" s="22" t="str">
        <f>IF(B20="","",SUMIF('Linii storno'!$B$5:$B$1004,B20,'Linii storno'!$K$5:$K$1004))</f>
        <v/>
      </c>
      <c r="L20" s="22" t="str">
        <f>IF(B20="","",SUMIF('Linii storno'!$B$5:$B$1004,B20,'Linii storno'!$L$5:$L$1004))</f>
        <v/>
      </c>
      <c r="M20" s="22" t="str">
        <f t="shared" si="0"/>
        <v/>
      </c>
      <c r="N20" s="22" t="str">
        <f>IF(D20="","",SUMIF('Facturi emise'!$B$5:$B$1004,D20,'Facturi emise'!$N$5:$N$1004))</f>
        <v/>
      </c>
      <c r="O20" s="22" t="str">
        <f t="shared" si="1"/>
        <v/>
      </c>
      <c r="P20" s="15"/>
      <c r="Q20" s="17" t="str">
        <f t="shared" si="2"/>
        <v/>
      </c>
      <c r="R20" s="23" t="str">
        <f ca="1">IF(AND(B20="",D20=""),"",TRIM(IF(COUNTIF($B$5:$B$304,B20)&gt;1,"Număr dublat. ","")&amp;IF(OR(C20="",D20="",H20="",I20=""),"Date incomplete. ","")&amp;IF(AND(D20&lt;&gt;"",COUNTIF('Facturi emise'!$B$5:$B$1004,D20)=0),"Factura inițială nu există în Facturi emise. ","")&amp;IF(COUNTIF('Linii storno'!$B$5:$B$1004,B20)=0,"Nicio linie stornată. ","")&amp;IF(AND(N(O20)&gt;0,O20&gt;N(N20)+0.01),"Stornat mai mult decât factura inițială. ","")&amp;IF(AND(H20="Stornare totală",ABS(N(M20)+N(N20))&gt;0.01),"Stornare totală, dar suma diferă de factura inițială. ","")&amp;IF(AND(I20="Eroare în factură",J20=""),"Emite și factura corectă. ","")&amp;IF(AND(C20&lt;&gt;"",P20&lt;&gt;"Da"),IF(TODAY()&gt;Q20,"Netransmisă în e-Factura – termen depășit. ","De transmis în e-Factura până la "&amp;RIGHT("0"&amp;DAY(Q20),2)&amp;"."&amp;RIGHT("0"&amp;MONTH(Q20),2)&amp;"."&amp;YEAR(Q20)&amp;". "),"")))</f>
        <v/>
      </c>
    </row>
    <row r="21" spans="2:18" x14ac:dyDescent="0.2">
      <c r="B21" s="15"/>
      <c r="C21" s="16"/>
      <c r="D21" s="15"/>
      <c r="E21" s="17" t="str">
        <f>IF(D21="","",IFERROR(INDEX('Facturi emise'!$D$5:$D$1004,MATCH(D21,'Facturi emise'!$B$5:$B$1004,0)),""))</f>
        <v/>
      </c>
      <c r="F21" s="18" t="str">
        <f>IF(D21="","",IFERROR(INDEX('Facturi emise'!$E$5:$E$1004,MATCH(D21,'Facturi emise'!$B$5:$B$1004,0)),""))</f>
        <v/>
      </c>
      <c r="G21" s="19" t="str">
        <f>IF(D21="","",IFERROR(INDEX('Facturi emise'!$F$5:$F$1004,MATCH(D21,'Facturi emise'!$B$5:$B$1004,0)),""))</f>
        <v/>
      </c>
      <c r="H21" s="20"/>
      <c r="I21" s="21"/>
      <c r="J21" s="15"/>
      <c r="K21" s="22" t="str">
        <f>IF(B21="","",SUMIF('Linii storno'!$B$5:$B$1004,B21,'Linii storno'!$K$5:$K$1004))</f>
        <v/>
      </c>
      <c r="L21" s="22" t="str">
        <f>IF(B21="","",SUMIF('Linii storno'!$B$5:$B$1004,B21,'Linii storno'!$L$5:$L$1004))</f>
        <v/>
      </c>
      <c r="M21" s="22" t="str">
        <f t="shared" si="0"/>
        <v/>
      </c>
      <c r="N21" s="22" t="str">
        <f>IF(D21="","",SUMIF('Facturi emise'!$B$5:$B$1004,D21,'Facturi emise'!$N$5:$N$1004))</f>
        <v/>
      </c>
      <c r="O21" s="22" t="str">
        <f t="shared" si="1"/>
        <v/>
      </c>
      <c r="P21" s="15"/>
      <c r="Q21" s="17" t="str">
        <f t="shared" si="2"/>
        <v/>
      </c>
      <c r="R21" s="23" t="str">
        <f ca="1">IF(AND(B21="",D21=""),"",TRIM(IF(COUNTIF($B$5:$B$304,B21)&gt;1,"Număr dublat. ","")&amp;IF(OR(C21="",D21="",H21="",I21=""),"Date incomplete. ","")&amp;IF(AND(D21&lt;&gt;"",COUNTIF('Facturi emise'!$B$5:$B$1004,D21)=0),"Factura inițială nu există în Facturi emise. ","")&amp;IF(COUNTIF('Linii storno'!$B$5:$B$1004,B21)=0,"Nicio linie stornată. ","")&amp;IF(AND(N(O21)&gt;0,O21&gt;N(N21)+0.01),"Stornat mai mult decât factura inițială. ","")&amp;IF(AND(H21="Stornare totală",ABS(N(M21)+N(N21))&gt;0.01),"Stornare totală, dar suma diferă de factura inițială. ","")&amp;IF(AND(I21="Eroare în factură",J21=""),"Emite și factura corectă. ","")&amp;IF(AND(C21&lt;&gt;"",P21&lt;&gt;"Da"),IF(TODAY()&gt;Q21,"Netransmisă în e-Factura – termen depășit. ","De transmis în e-Factura până la "&amp;RIGHT("0"&amp;DAY(Q21),2)&amp;"."&amp;RIGHT("0"&amp;MONTH(Q21),2)&amp;"."&amp;YEAR(Q21)&amp;". "),"")))</f>
        <v/>
      </c>
    </row>
    <row r="22" spans="2:18" x14ac:dyDescent="0.2">
      <c r="B22" s="15"/>
      <c r="C22" s="16"/>
      <c r="D22" s="15"/>
      <c r="E22" s="17" t="str">
        <f>IF(D22="","",IFERROR(INDEX('Facturi emise'!$D$5:$D$1004,MATCH(D22,'Facturi emise'!$B$5:$B$1004,0)),""))</f>
        <v/>
      </c>
      <c r="F22" s="18" t="str">
        <f>IF(D22="","",IFERROR(INDEX('Facturi emise'!$E$5:$E$1004,MATCH(D22,'Facturi emise'!$B$5:$B$1004,0)),""))</f>
        <v/>
      </c>
      <c r="G22" s="19" t="str">
        <f>IF(D22="","",IFERROR(INDEX('Facturi emise'!$F$5:$F$1004,MATCH(D22,'Facturi emise'!$B$5:$B$1004,0)),""))</f>
        <v/>
      </c>
      <c r="H22" s="20"/>
      <c r="I22" s="21"/>
      <c r="J22" s="15"/>
      <c r="K22" s="22" t="str">
        <f>IF(B22="","",SUMIF('Linii storno'!$B$5:$B$1004,B22,'Linii storno'!$K$5:$K$1004))</f>
        <v/>
      </c>
      <c r="L22" s="22" t="str">
        <f>IF(B22="","",SUMIF('Linii storno'!$B$5:$B$1004,B22,'Linii storno'!$L$5:$L$1004))</f>
        <v/>
      </c>
      <c r="M22" s="22" t="str">
        <f t="shared" si="0"/>
        <v/>
      </c>
      <c r="N22" s="22" t="str">
        <f>IF(D22="","",SUMIF('Facturi emise'!$B$5:$B$1004,D22,'Facturi emise'!$N$5:$N$1004))</f>
        <v/>
      </c>
      <c r="O22" s="22" t="str">
        <f t="shared" si="1"/>
        <v/>
      </c>
      <c r="P22" s="15"/>
      <c r="Q22" s="17" t="str">
        <f t="shared" si="2"/>
        <v/>
      </c>
      <c r="R22" s="23" t="str">
        <f ca="1">IF(AND(B22="",D22=""),"",TRIM(IF(COUNTIF($B$5:$B$304,B22)&gt;1,"Număr dublat. ","")&amp;IF(OR(C22="",D22="",H22="",I22=""),"Date incomplete. ","")&amp;IF(AND(D22&lt;&gt;"",COUNTIF('Facturi emise'!$B$5:$B$1004,D22)=0),"Factura inițială nu există în Facturi emise. ","")&amp;IF(COUNTIF('Linii storno'!$B$5:$B$1004,B22)=0,"Nicio linie stornată. ","")&amp;IF(AND(N(O22)&gt;0,O22&gt;N(N22)+0.01),"Stornat mai mult decât factura inițială. ","")&amp;IF(AND(H22="Stornare totală",ABS(N(M22)+N(N22))&gt;0.01),"Stornare totală, dar suma diferă de factura inițială. ","")&amp;IF(AND(I22="Eroare în factură",J22=""),"Emite și factura corectă. ","")&amp;IF(AND(C22&lt;&gt;"",P22&lt;&gt;"Da"),IF(TODAY()&gt;Q22,"Netransmisă în e-Factura – termen depășit. ","De transmis în e-Factura până la "&amp;RIGHT("0"&amp;DAY(Q22),2)&amp;"."&amp;RIGHT("0"&amp;MONTH(Q22),2)&amp;"."&amp;YEAR(Q22)&amp;". "),"")))</f>
        <v/>
      </c>
    </row>
    <row r="23" spans="2:18" x14ac:dyDescent="0.2">
      <c r="B23" s="15"/>
      <c r="C23" s="16"/>
      <c r="D23" s="15"/>
      <c r="E23" s="17" t="str">
        <f>IF(D23="","",IFERROR(INDEX('Facturi emise'!$D$5:$D$1004,MATCH(D23,'Facturi emise'!$B$5:$B$1004,0)),""))</f>
        <v/>
      </c>
      <c r="F23" s="18" t="str">
        <f>IF(D23="","",IFERROR(INDEX('Facturi emise'!$E$5:$E$1004,MATCH(D23,'Facturi emise'!$B$5:$B$1004,0)),""))</f>
        <v/>
      </c>
      <c r="G23" s="19" t="str">
        <f>IF(D23="","",IFERROR(INDEX('Facturi emise'!$F$5:$F$1004,MATCH(D23,'Facturi emise'!$B$5:$B$1004,0)),""))</f>
        <v/>
      </c>
      <c r="H23" s="20"/>
      <c r="I23" s="21"/>
      <c r="J23" s="15"/>
      <c r="K23" s="22" t="str">
        <f>IF(B23="","",SUMIF('Linii storno'!$B$5:$B$1004,B23,'Linii storno'!$K$5:$K$1004))</f>
        <v/>
      </c>
      <c r="L23" s="22" t="str">
        <f>IF(B23="","",SUMIF('Linii storno'!$B$5:$B$1004,B23,'Linii storno'!$L$5:$L$1004))</f>
        <v/>
      </c>
      <c r="M23" s="22" t="str">
        <f t="shared" si="0"/>
        <v/>
      </c>
      <c r="N23" s="22" t="str">
        <f>IF(D23="","",SUMIF('Facturi emise'!$B$5:$B$1004,D23,'Facturi emise'!$N$5:$N$1004))</f>
        <v/>
      </c>
      <c r="O23" s="22" t="str">
        <f t="shared" si="1"/>
        <v/>
      </c>
      <c r="P23" s="15"/>
      <c r="Q23" s="17" t="str">
        <f t="shared" si="2"/>
        <v/>
      </c>
      <c r="R23" s="23" t="str">
        <f ca="1">IF(AND(B23="",D23=""),"",TRIM(IF(COUNTIF($B$5:$B$304,B23)&gt;1,"Număr dublat. ","")&amp;IF(OR(C23="",D23="",H23="",I23=""),"Date incomplete. ","")&amp;IF(AND(D23&lt;&gt;"",COUNTIF('Facturi emise'!$B$5:$B$1004,D23)=0),"Factura inițială nu există în Facturi emise. ","")&amp;IF(COUNTIF('Linii storno'!$B$5:$B$1004,B23)=0,"Nicio linie stornată. ","")&amp;IF(AND(N(O23)&gt;0,O23&gt;N(N23)+0.01),"Stornat mai mult decât factura inițială. ","")&amp;IF(AND(H23="Stornare totală",ABS(N(M23)+N(N23))&gt;0.01),"Stornare totală, dar suma diferă de factura inițială. ","")&amp;IF(AND(I23="Eroare în factură",J23=""),"Emite și factura corectă. ","")&amp;IF(AND(C23&lt;&gt;"",P23&lt;&gt;"Da"),IF(TODAY()&gt;Q23,"Netransmisă în e-Factura – termen depășit. ","De transmis în e-Factura până la "&amp;RIGHT("0"&amp;DAY(Q23),2)&amp;"."&amp;RIGHT("0"&amp;MONTH(Q23),2)&amp;"."&amp;YEAR(Q23)&amp;". "),"")))</f>
        <v/>
      </c>
    </row>
    <row r="24" spans="2:18" x14ac:dyDescent="0.2">
      <c r="B24" s="15"/>
      <c r="C24" s="16"/>
      <c r="D24" s="15"/>
      <c r="E24" s="17" t="str">
        <f>IF(D24="","",IFERROR(INDEX('Facturi emise'!$D$5:$D$1004,MATCH(D24,'Facturi emise'!$B$5:$B$1004,0)),""))</f>
        <v/>
      </c>
      <c r="F24" s="18" t="str">
        <f>IF(D24="","",IFERROR(INDEX('Facturi emise'!$E$5:$E$1004,MATCH(D24,'Facturi emise'!$B$5:$B$1004,0)),""))</f>
        <v/>
      </c>
      <c r="G24" s="19" t="str">
        <f>IF(D24="","",IFERROR(INDEX('Facturi emise'!$F$5:$F$1004,MATCH(D24,'Facturi emise'!$B$5:$B$1004,0)),""))</f>
        <v/>
      </c>
      <c r="H24" s="20"/>
      <c r="I24" s="21"/>
      <c r="J24" s="15"/>
      <c r="K24" s="22" t="str">
        <f>IF(B24="","",SUMIF('Linii storno'!$B$5:$B$1004,B24,'Linii storno'!$K$5:$K$1004))</f>
        <v/>
      </c>
      <c r="L24" s="22" t="str">
        <f>IF(B24="","",SUMIF('Linii storno'!$B$5:$B$1004,B24,'Linii storno'!$L$5:$L$1004))</f>
        <v/>
      </c>
      <c r="M24" s="22" t="str">
        <f t="shared" si="0"/>
        <v/>
      </c>
      <c r="N24" s="22" t="str">
        <f>IF(D24="","",SUMIF('Facturi emise'!$B$5:$B$1004,D24,'Facturi emise'!$N$5:$N$1004))</f>
        <v/>
      </c>
      <c r="O24" s="22" t="str">
        <f t="shared" si="1"/>
        <v/>
      </c>
      <c r="P24" s="15"/>
      <c r="Q24" s="17" t="str">
        <f t="shared" si="2"/>
        <v/>
      </c>
      <c r="R24" s="23" t="str">
        <f ca="1">IF(AND(B24="",D24=""),"",TRIM(IF(COUNTIF($B$5:$B$304,B24)&gt;1,"Număr dublat. ","")&amp;IF(OR(C24="",D24="",H24="",I24=""),"Date incomplete. ","")&amp;IF(AND(D24&lt;&gt;"",COUNTIF('Facturi emise'!$B$5:$B$1004,D24)=0),"Factura inițială nu există în Facturi emise. ","")&amp;IF(COUNTIF('Linii storno'!$B$5:$B$1004,B24)=0,"Nicio linie stornată. ","")&amp;IF(AND(N(O24)&gt;0,O24&gt;N(N24)+0.01),"Stornat mai mult decât factura inițială. ","")&amp;IF(AND(H24="Stornare totală",ABS(N(M24)+N(N24))&gt;0.01),"Stornare totală, dar suma diferă de factura inițială. ","")&amp;IF(AND(I24="Eroare în factură",J24=""),"Emite și factura corectă. ","")&amp;IF(AND(C24&lt;&gt;"",P24&lt;&gt;"Da"),IF(TODAY()&gt;Q24,"Netransmisă în e-Factura – termen depășit. ","De transmis în e-Factura până la "&amp;RIGHT("0"&amp;DAY(Q24),2)&amp;"."&amp;RIGHT("0"&amp;MONTH(Q24),2)&amp;"."&amp;YEAR(Q24)&amp;". "),"")))</f>
        <v/>
      </c>
    </row>
    <row r="25" spans="2:18" x14ac:dyDescent="0.2">
      <c r="B25" s="15"/>
      <c r="C25" s="16"/>
      <c r="D25" s="15"/>
      <c r="E25" s="17" t="str">
        <f>IF(D25="","",IFERROR(INDEX('Facturi emise'!$D$5:$D$1004,MATCH(D25,'Facturi emise'!$B$5:$B$1004,0)),""))</f>
        <v/>
      </c>
      <c r="F25" s="18" t="str">
        <f>IF(D25="","",IFERROR(INDEX('Facturi emise'!$E$5:$E$1004,MATCH(D25,'Facturi emise'!$B$5:$B$1004,0)),""))</f>
        <v/>
      </c>
      <c r="G25" s="19" t="str">
        <f>IF(D25="","",IFERROR(INDEX('Facturi emise'!$F$5:$F$1004,MATCH(D25,'Facturi emise'!$B$5:$B$1004,0)),""))</f>
        <v/>
      </c>
      <c r="H25" s="20"/>
      <c r="I25" s="21"/>
      <c r="J25" s="15"/>
      <c r="K25" s="22" t="str">
        <f>IF(B25="","",SUMIF('Linii storno'!$B$5:$B$1004,B25,'Linii storno'!$K$5:$K$1004))</f>
        <v/>
      </c>
      <c r="L25" s="22" t="str">
        <f>IF(B25="","",SUMIF('Linii storno'!$B$5:$B$1004,B25,'Linii storno'!$L$5:$L$1004))</f>
        <v/>
      </c>
      <c r="M25" s="22" t="str">
        <f t="shared" si="0"/>
        <v/>
      </c>
      <c r="N25" s="22" t="str">
        <f>IF(D25="","",SUMIF('Facturi emise'!$B$5:$B$1004,D25,'Facturi emise'!$N$5:$N$1004))</f>
        <v/>
      </c>
      <c r="O25" s="22" t="str">
        <f t="shared" si="1"/>
        <v/>
      </c>
      <c r="P25" s="15"/>
      <c r="Q25" s="17" t="str">
        <f t="shared" si="2"/>
        <v/>
      </c>
      <c r="R25" s="23" t="str">
        <f ca="1">IF(AND(B25="",D25=""),"",TRIM(IF(COUNTIF($B$5:$B$304,B25)&gt;1,"Număr dublat. ","")&amp;IF(OR(C25="",D25="",H25="",I25=""),"Date incomplete. ","")&amp;IF(AND(D25&lt;&gt;"",COUNTIF('Facturi emise'!$B$5:$B$1004,D25)=0),"Factura inițială nu există în Facturi emise. ","")&amp;IF(COUNTIF('Linii storno'!$B$5:$B$1004,B25)=0,"Nicio linie stornată. ","")&amp;IF(AND(N(O25)&gt;0,O25&gt;N(N25)+0.01),"Stornat mai mult decât factura inițială. ","")&amp;IF(AND(H25="Stornare totală",ABS(N(M25)+N(N25))&gt;0.01),"Stornare totală, dar suma diferă de factura inițială. ","")&amp;IF(AND(I25="Eroare în factură",J25=""),"Emite și factura corectă. ","")&amp;IF(AND(C25&lt;&gt;"",P25&lt;&gt;"Da"),IF(TODAY()&gt;Q25,"Netransmisă în e-Factura – termen depășit. ","De transmis în e-Factura până la "&amp;RIGHT("0"&amp;DAY(Q25),2)&amp;"."&amp;RIGHT("0"&amp;MONTH(Q25),2)&amp;"."&amp;YEAR(Q25)&amp;". "),"")))</f>
        <v/>
      </c>
    </row>
    <row r="26" spans="2:18" x14ac:dyDescent="0.2">
      <c r="B26" s="15"/>
      <c r="C26" s="16"/>
      <c r="D26" s="15"/>
      <c r="E26" s="17" t="str">
        <f>IF(D26="","",IFERROR(INDEX('Facturi emise'!$D$5:$D$1004,MATCH(D26,'Facturi emise'!$B$5:$B$1004,0)),""))</f>
        <v/>
      </c>
      <c r="F26" s="18" t="str">
        <f>IF(D26="","",IFERROR(INDEX('Facturi emise'!$E$5:$E$1004,MATCH(D26,'Facturi emise'!$B$5:$B$1004,0)),""))</f>
        <v/>
      </c>
      <c r="G26" s="19" t="str">
        <f>IF(D26="","",IFERROR(INDEX('Facturi emise'!$F$5:$F$1004,MATCH(D26,'Facturi emise'!$B$5:$B$1004,0)),""))</f>
        <v/>
      </c>
      <c r="H26" s="20"/>
      <c r="I26" s="21"/>
      <c r="J26" s="15"/>
      <c r="K26" s="22" t="str">
        <f>IF(B26="","",SUMIF('Linii storno'!$B$5:$B$1004,B26,'Linii storno'!$K$5:$K$1004))</f>
        <v/>
      </c>
      <c r="L26" s="22" t="str">
        <f>IF(B26="","",SUMIF('Linii storno'!$B$5:$B$1004,B26,'Linii storno'!$L$5:$L$1004))</f>
        <v/>
      </c>
      <c r="M26" s="22" t="str">
        <f t="shared" si="0"/>
        <v/>
      </c>
      <c r="N26" s="22" t="str">
        <f>IF(D26="","",SUMIF('Facturi emise'!$B$5:$B$1004,D26,'Facturi emise'!$N$5:$N$1004))</f>
        <v/>
      </c>
      <c r="O26" s="22" t="str">
        <f t="shared" si="1"/>
        <v/>
      </c>
      <c r="P26" s="15"/>
      <c r="Q26" s="17" t="str">
        <f t="shared" si="2"/>
        <v/>
      </c>
      <c r="R26" s="23" t="str">
        <f ca="1">IF(AND(B26="",D26=""),"",TRIM(IF(COUNTIF($B$5:$B$304,B26)&gt;1,"Număr dublat. ","")&amp;IF(OR(C26="",D26="",H26="",I26=""),"Date incomplete. ","")&amp;IF(AND(D26&lt;&gt;"",COUNTIF('Facturi emise'!$B$5:$B$1004,D26)=0),"Factura inițială nu există în Facturi emise. ","")&amp;IF(COUNTIF('Linii storno'!$B$5:$B$1004,B26)=0,"Nicio linie stornată. ","")&amp;IF(AND(N(O26)&gt;0,O26&gt;N(N26)+0.01),"Stornat mai mult decât factura inițială. ","")&amp;IF(AND(H26="Stornare totală",ABS(N(M26)+N(N26))&gt;0.01),"Stornare totală, dar suma diferă de factura inițială. ","")&amp;IF(AND(I26="Eroare în factură",J26=""),"Emite și factura corectă. ","")&amp;IF(AND(C26&lt;&gt;"",P26&lt;&gt;"Da"),IF(TODAY()&gt;Q26,"Netransmisă în e-Factura – termen depășit. ","De transmis în e-Factura până la "&amp;RIGHT("0"&amp;DAY(Q26),2)&amp;"."&amp;RIGHT("0"&amp;MONTH(Q26),2)&amp;"."&amp;YEAR(Q26)&amp;". "),"")))</f>
        <v/>
      </c>
    </row>
    <row r="27" spans="2:18" x14ac:dyDescent="0.2">
      <c r="B27" s="15"/>
      <c r="C27" s="16"/>
      <c r="D27" s="15"/>
      <c r="E27" s="17" t="str">
        <f>IF(D27="","",IFERROR(INDEX('Facturi emise'!$D$5:$D$1004,MATCH(D27,'Facturi emise'!$B$5:$B$1004,0)),""))</f>
        <v/>
      </c>
      <c r="F27" s="18" t="str">
        <f>IF(D27="","",IFERROR(INDEX('Facturi emise'!$E$5:$E$1004,MATCH(D27,'Facturi emise'!$B$5:$B$1004,0)),""))</f>
        <v/>
      </c>
      <c r="G27" s="19" t="str">
        <f>IF(D27="","",IFERROR(INDEX('Facturi emise'!$F$5:$F$1004,MATCH(D27,'Facturi emise'!$B$5:$B$1004,0)),""))</f>
        <v/>
      </c>
      <c r="H27" s="20"/>
      <c r="I27" s="21"/>
      <c r="J27" s="15"/>
      <c r="K27" s="22" t="str">
        <f>IF(B27="","",SUMIF('Linii storno'!$B$5:$B$1004,B27,'Linii storno'!$K$5:$K$1004))</f>
        <v/>
      </c>
      <c r="L27" s="22" t="str">
        <f>IF(B27="","",SUMIF('Linii storno'!$B$5:$B$1004,B27,'Linii storno'!$L$5:$L$1004))</f>
        <v/>
      </c>
      <c r="M27" s="22" t="str">
        <f t="shared" si="0"/>
        <v/>
      </c>
      <c r="N27" s="22" t="str">
        <f>IF(D27="","",SUMIF('Facturi emise'!$B$5:$B$1004,D27,'Facturi emise'!$N$5:$N$1004))</f>
        <v/>
      </c>
      <c r="O27" s="22" t="str">
        <f t="shared" si="1"/>
        <v/>
      </c>
      <c r="P27" s="15"/>
      <c r="Q27" s="17" t="str">
        <f t="shared" si="2"/>
        <v/>
      </c>
      <c r="R27" s="23" t="str">
        <f ca="1">IF(AND(B27="",D27=""),"",TRIM(IF(COUNTIF($B$5:$B$304,B27)&gt;1,"Număr dublat. ","")&amp;IF(OR(C27="",D27="",H27="",I27=""),"Date incomplete. ","")&amp;IF(AND(D27&lt;&gt;"",COUNTIF('Facturi emise'!$B$5:$B$1004,D27)=0),"Factura inițială nu există în Facturi emise. ","")&amp;IF(COUNTIF('Linii storno'!$B$5:$B$1004,B27)=0,"Nicio linie stornată. ","")&amp;IF(AND(N(O27)&gt;0,O27&gt;N(N27)+0.01),"Stornat mai mult decât factura inițială. ","")&amp;IF(AND(H27="Stornare totală",ABS(N(M27)+N(N27))&gt;0.01),"Stornare totală, dar suma diferă de factura inițială. ","")&amp;IF(AND(I27="Eroare în factură",J27=""),"Emite și factura corectă. ","")&amp;IF(AND(C27&lt;&gt;"",P27&lt;&gt;"Da"),IF(TODAY()&gt;Q27,"Netransmisă în e-Factura – termen depășit. ","De transmis în e-Factura până la "&amp;RIGHT("0"&amp;DAY(Q27),2)&amp;"."&amp;RIGHT("0"&amp;MONTH(Q27),2)&amp;"."&amp;YEAR(Q27)&amp;". "),"")))</f>
        <v/>
      </c>
    </row>
    <row r="28" spans="2:18" x14ac:dyDescent="0.2">
      <c r="B28" s="15"/>
      <c r="C28" s="16"/>
      <c r="D28" s="15"/>
      <c r="E28" s="17" t="str">
        <f>IF(D28="","",IFERROR(INDEX('Facturi emise'!$D$5:$D$1004,MATCH(D28,'Facturi emise'!$B$5:$B$1004,0)),""))</f>
        <v/>
      </c>
      <c r="F28" s="18" t="str">
        <f>IF(D28="","",IFERROR(INDEX('Facturi emise'!$E$5:$E$1004,MATCH(D28,'Facturi emise'!$B$5:$B$1004,0)),""))</f>
        <v/>
      </c>
      <c r="G28" s="19" t="str">
        <f>IF(D28="","",IFERROR(INDEX('Facturi emise'!$F$5:$F$1004,MATCH(D28,'Facturi emise'!$B$5:$B$1004,0)),""))</f>
        <v/>
      </c>
      <c r="H28" s="20"/>
      <c r="I28" s="21"/>
      <c r="J28" s="15"/>
      <c r="K28" s="22" t="str">
        <f>IF(B28="","",SUMIF('Linii storno'!$B$5:$B$1004,B28,'Linii storno'!$K$5:$K$1004))</f>
        <v/>
      </c>
      <c r="L28" s="22" t="str">
        <f>IF(B28="","",SUMIF('Linii storno'!$B$5:$B$1004,B28,'Linii storno'!$L$5:$L$1004))</f>
        <v/>
      </c>
      <c r="M28" s="22" t="str">
        <f t="shared" si="0"/>
        <v/>
      </c>
      <c r="N28" s="22" t="str">
        <f>IF(D28="","",SUMIF('Facturi emise'!$B$5:$B$1004,D28,'Facturi emise'!$N$5:$N$1004))</f>
        <v/>
      </c>
      <c r="O28" s="22" t="str">
        <f t="shared" si="1"/>
        <v/>
      </c>
      <c r="P28" s="15"/>
      <c r="Q28" s="17" t="str">
        <f t="shared" si="2"/>
        <v/>
      </c>
      <c r="R28" s="23" t="str">
        <f ca="1">IF(AND(B28="",D28=""),"",TRIM(IF(COUNTIF($B$5:$B$304,B28)&gt;1,"Număr dublat. ","")&amp;IF(OR(C28="",D28="",H28="",I28=""),"Date incomplete. ","")&amp;IF(AND(D28&lt;&gt;"",COUNTIF('Facturi emise'!$B$5:$B$1004,D28)=0),"Factura inițială nu există în Facturi emise. ","")&amp;IF(COUNTIF('Linii storno'!$B$5:$B$1004,B28)=0,"Nicio linie stornată. ","")&amp;IF(AND(N(O28)&gt;0,O28&gt;N(N28)+0.01),"Stornat mai mult decât factura inițială. ","")&amp;IF(AND(H28="Stornare totală",ABS(N(M28)+N(N28))&gt;0.01),"Stornare totală, dar suma diferă de factura inițială. ","")&amp;IF(AND(I28="Eroare în factură",J28=""),"Emite și factura corectă. ","")&amp;IF(AND(C28&lt;&gt;"",P28&lt;&gt;"Da"),IF(TODAY()&gt;Q28,"Netransmisă în e-Factura – termen depășit. ","De transmis în e-Factura până la "&amp;RIGHT("0"&amp;DAY(Q28),2)&amp;"."&amp;RIGHT("0"&amp;MONTH(Q28),2)&amp;"."&amp;YEAR(Q28)&amp;". "),"")))</f>
        <v/>
      </c>
    </row>
    <row r="29" spans="2:18" x14ac:dyDescent="0.2">
      <c r="B29" s="15"/>
      <c r="C29" s="16"/>
      <c r="D29" s="15"/>
      <c r="E29" s="17" t="str">
        <f>IF(D29="","",IFERROR(INDEX('Facturi emise'!$D$5:$D$1004,MATCH(D29,'Facturi emise'!$B$5:$B$1004,0)),""))</f>
        <v/>
      </c>
      <c r="F29" s="18" t="str">
        <f>IF(D29="","",IFERROR(INDEX('Facturi emise'!$E$5:$E$1004,MATCH(D29,'Facturi emise'!$B$5:$B$1004,0)),""))</f>
        <v/>
      </c>
      <c r="G29" s="19" t="str">
        <f>IF(D29="","",IFERROR(INDEX('Facturi emise'!$F$5:$F$1004,MATCH(D29,'Facturi emise'!$B$5:$B$1004,0)),""))</f>
        <v/>
      </c>
      <c r="H29" s="20"/>
      <c r="I29" s="21"/>
      <c r="J29" s="15"/>
      <c r="K29" s="22" t="str">
        <f>IF(B29="","",SUMIF('Linii storno'!$B$5:$B$1004,B29,'Linii storno'!$K$5:$K$1004))</f>
        <v/>
      </c>
      <c r="L29" s="22" t="str">
        <f>IF(B29="","",SUMIF('Linii storno'!$B$5:$B$1004,B29,'Linii storno'!$L$5:$L$1004))</f>
        <v/>
      </c>
      <c r="M29" s="22" t="str">
        <f t="shared" si="0"/>
        <v/>
      </c>
      <c r="N29" s="22" t="str">
        <f>IF(D29="","",SUMIF('Facturi emise'!$B$5:$B$1004,D29,'Facturi emise'!$N$5:$N$1004))</f>
        <v/>
      </c>
      <c r="O29" s="22" t="str">
        <f t="shared" si="1"/>
        <v/>
      </c>
      <c r="P29" s="15"/>
      <c r="Q29" s="17" t="str">
        <f t="shared" si="2"/>
        <v/>
      </c>
      <c r="R29" s="23" t="str">
        <f ca="1">IF(AND(B29="",D29=""),"",TRIM(IF(COUNTIF($B$5:$B$304,B29)&gt;1,"Număr dublat. ","")&amp;IF(OR(C29="",D29="",H29="",I29=""),"Date incomplete. ","")&amp;IF(AND(D29&lt;&gt;"",COUNTIF('Facturi emise'!$B$5:$B$1004,D29)=0),"Factura inițială nu există în Facturi emise. ","")&amp;IF(COUNTIF('Linii storno'!$B$5:$B$1004,B29)=0,"Nicio linie stornată. ","")&amp;IF(AND(N(O29)&gt;0,O29&gt;N(N29)+0.01),"Stornat mai mult decât factura inițială. ","")&amp;IF(AND(H29="Stornare totală",ABS(N(M29)+N(N29))&gt;0.01),"Stornare totală, dar suma diferă de factura inițială. ","")&amp;IF(AND(I29="Eroare în factură",J29=""),"Emite și factura corectă. ","")&amp;IF(AND(C29&lt;&gt;"",P29&lt;&gt;"Da"),IF(TODAY()&gt;Q29,"Netransmisă în e-Factura – termen depășit. ","De transmis în e-Factura până la "&amp;RIGHT("0"&amp;DAY(Q29),2)&amp;"."&amp;RIGHT("0"&amp;MONTH(Q29),2)&amp;"."&amp;YEAR(Q29)&amp;". "),"")))</f>
        <v/>
      </c>
    </row>
    <row r="30" spans="2:18" x14ac:dyDescent="0.2">
      <c r="B30" s="15"/>
      <c r="C30" s="16"/>
      <c r="D30" s="15"/>
      <c r="E30" s="17" t="str">
        <f>IF(D30="","",IFERROR(INDEX('Facturi emise'!$D$5:$D$1004,MATCH(D30,'Facturi emise'!$B$5:$B$1004,0)),""))</f>
        <v/>
      </c>
      <c r="F30" s="18" t="str">
        <f>IF(D30="","",IFERROR(INDEX('Facturi emise'!$E$5:$E$1004,MATCH(D30,'Facturi emise'!$B$5:$B$1004,0)),""))</f>
        <v/>
      </c>
      <c r="G30" s="19" t="str">
        <f>IF(D30="","",IFERROR(INDEX('Facturi emise'!$F$5:$F$1004,MATCH(D30,'Facturi emise'!$B$5:$B$1004,0)),""))</f>
        <v/>
      </c>
      <c r="H30" s="20"/>
      <c r="I30" s="21"/>
      <c r="J30" s="15"/>
      <c r="K30" s="22" t="str">
        <f>IF(B30="","",SUMIF('Linii storno'!$B$5:$B$1004,B30,'Linii storno'!$K$5:$K$1004))</f>
        <v/>
      </c>
      <c r="L30" s="22" t="str">
        <f>IF(B30="","",SUMIF('Linii storno'!$B$5:$B$1004,B30,'Linii storno'!$L$5:$L$1004))</f>
        <v/>
      </c>
      <c r="M30" s="22" t="str">
        <f t="shared" si="0"/>
        <v/>
      </c>
      <c r="N30" s="22" t="str">
        <f>IF(D30="","",SUMIF('Facturi emise'!$B$5:$B$1004,D30,'Facturi emise'!$N$5:$N$1004))</f>
        <v/>
      </c>
      <c r="O30" s="22" t="str">
        <f t="shared" si="1"/>
        <v/>
      </c>
      <c r="P30" s="15"/>
      <c r="Q30" s="17" t="str">
        <f t="shared" si="2"/>
        <v/>
      </c>
      <c r="R30" s="23" t="str">
        <f ca="1">IF(AND(B30="",D30=""),"",TRIM(IF(COUNTIF($B$5:$B$304,B30)&gt;1,"Număr dublat. ","")&amp;IF(OR(C30="",D30="",H30="",I30=""),"Date incomplete. ","")&amp;IF(AND(D30&lt;&gt;"",COUNTIF('Facturi emise'!$B$5:$B$1004,D30)=0),"Factura inițială nu există în Facturi emise. ","")&amp;IF(COUNTIF('Linii storno'!$B$5:$B$1004,B30)=0,"Nicio linie stornată. ","")&amp;IF(AND(N(O30)&gt;0,O30&gt;N(N30)+0.01),"Stornat mai mult decât factura inițială. ","")&amp;IF(AND(H30="Stornare totală",ABS(N(M30)+N(N30))&gt;0.01),"Stornare totală, dar suma diferă de factura inițială. ","")&amp;IF(AND(I30="Eroare în factură",J30=""),"Emite și factura corectă. ","")&amp;IF(AND(C30&lt;&gt;"",P30&lt;&gt;"Da"),IF(TODAY()&gt;Q30,"Netransmisă în e-Factura – termen depășit. ","De transmis în e-Factura până la "&amp;RIGHT("0"&amp;DAY(Q30),2)&amp;"."&amp;RIGHT("0"&amp;MONTH(Q30),2)&amp;"."&amp;YEAR(Q30)&amp;". "),"")))</f>
        <v/>
      </c>
    </row>
    <row r="31" spans="2:18" x14ac:dyDescent="0.2">
      <c r="B31" s="15"/>
      <c r="C31" s="16"/>
      <c r="D31" s="15"/>
      <c r="E31" s="17" t="str">
        <f>IF(D31="","",IFERROR(INDEX('Facturi emise'!$D$5:$D$1004,MATCH(D31,'Facturi emise'!$B$5:$B$1004,0)),""))</f>
        <v/>
      </c>
      <c r="F31" s="18" t="str">
        <f>IF(D31="","",IFERROR(INDEX('Facturi emise'!$E$5:$E$1004,MATCH(D31,'Facturi emise'!$B$5:$B$1004,0)),""))</f>
        <v/>
      </c>
      <c r="G31" s="19" t="str">
        <f>IF(D31="","",IFERROR(INDEX('Facturi emise'!$F$5:$F$1004,MATCH(D31,'Facturi emise'!$B$5:$B$1004,0)),""))</f>
        <v/>
      </c>
      <c r="H31" s="20"/>
      <c r="I31" s="21"/>
      <c r="J31" s="15"/>
      <c r="K31" s="22" t="str">
        <f>IF(B31="","",SUMIF('Linii storno'!$B$5:$B$1004,B31,'Linii storno'!$K$5:$K$1004))</f>
        <v/>
      </c>
      <c r="L31" s="22" t="str">
        <f>IF(B31="","",SUMIF('Linii storno'!$B$5:$B$1004,B31,'Linii storno'!$L$5:$L$1004))</f>
        <v/>
      </c>
      <c r="M31" s="22" t="str">
        <f t="shared" si="0"/>
        <v/>
      </c>
      <c r="N31" s="22" t="str">
        <f>IF(D31="","",SUMIF('Facturi emise'!$B$5:$B$1004,D31,'Facturi emise'!$N$5:$N$1004))</f>
        <v/>
      </c>
      <c r="O31" s="22" t="str">
        <f t="shared" si="1"/>
        <v/>
      </c>
      <c r="P31" s="15"/>
      <c r="Q31" s="17" t="str">
        <f t="shared" si="2"/>
        <v/>
      </c>
      <c r="R31" s="23" t="str">
        <f ca="1">IF(AND(B31="",D31=""),"",TRIM(IF(COUNTIF($B$5:$B$304,B31)&gt;1,"Număr dublat. ","")&amp;IF(OR(C31="",D31="",H31="",I31=""),"Date incomplete. ","")&amp;IF(AND(D31&lt;&gt;"",COUNTIF('Facturi emise'!$B$5:$B$1004,D31)=0),"Factura inițială nu există în Facturi emise. ","")&amp;IF(COUNTIF('Linii storno'!$B$5:$B$1004,B31)=0,"Nicio linie stornată. ","")&amp;IF(AND(N(O31)&gt;0,O31&gt;N(N31)+0.01),"Stornat mai mult decât factura inițială. ","")&amp;IF(AND(H31="Stornare totală",ABS(N(M31)+N(N31))&gt;0.01),"Stornare totală, dar suma diferă de factura inițială. ","")&amp;IF(AND(I31="Eroare în factură",J31=""),"Emite și factura corectă. ","")&amp;IF(AND(C31&lt;&gt;"",P31&lt;&gt;"Da"),IF(TODAY()&gt;Q31,"Netransmisă în e-Factura – termen depășit. ","De transmis în e-Factura până la "&amp;RIGHT("0"&amp;DAY(Q31),2)&amp;"."&amp;RIGHT("0"&amp;MONTH(Q31),2)&amp;"."&amp;YEAR(Q31)&amp;". "),"")))</f>
        <v/>
      </c>
    </row>
    <row r="32" spans="2:18" x14ac:dyDescent="0.2">
      <c r="B32" s="15"/>
      <c r="C32" s="16"/>
      <c r="D32" s="15"/>
      <c r="E32" s="17" t="str">
        <f>IF(D32="","",IFERROR(INDEX('Facturi emise'!$D$5:$D$1004,MATCH(D32,'Facturi emise'!$B$5:$B$1004,0)),""))</f>
        <v/>
      </c>
      <c r="F32" s="18" t="str">
        <f>IF(D32="","",IFERROR(INDEX('Facturi emise'!$E$5:$E$1004,MATCH(D32,'Facturi emise'!$B$5:$B$1004,0)),""))</f>
        <v/>
      </c>
      <c r="G32" s="19" t="str">
        <f>IF(D32="","",IFERROR(INDEX('Facturi emise'!$F$5:$F$1004,MATCH(D32,'Facturi emise'!$B$5:$B$1004,0)),""))</f>
        <v/>
      </c>
      <c r="H32" s="20"/>
      <c r="I32" s="21"/>
      <c r="J32" s="15"/>
      <c r="K32" s="22" t="str">
        <f>IF(B32="","",SUMIF('Linii storno'!$B$5:$B$1004,B32,'Linii storno'!$K$5:$K$1004))</f>
        <v/>
      </c>
      <c r="L32" s="22" t="str">
        <f>IF(B32="","",SUMIF('Linii storno'!$B$5:$B$1004,B32,'Linii storno'!$L$5:$L$1004))</f>
        <v/>
      </c>
      <c r="M32" s="22" t="str">
        <f t="shared" si="0"/>
        <v/>
      </c>
      <c r="N32" s="22" t="str">
        <f>IF(D32="","",SUMIF('Facturi emise'!$B$5:$B$1004,D32,'Facturi emise'!$N$5:$N$1004))</f>
        <v/>
      </c>
      <c r="O32" s="22" t="str">
        <f t="shared" si="1"/>
        <v/>
      </c>
      <c r="P32" s="15"/>
      <c r="Q32" s="17" t="str">
        <f t="shared" si="2"/>
        <v/>
      </c>
      <c r="R32" s="23" t="str">
        <f ca="1">IF(AND(B32="",D32=""),"",TRIM(IF(COUNTIF($B$5:$B$304,B32)&gt;1,"Număr dublat. ","")&amp;IF(OR(C32="",D32="",H32="",I32=""),"Date incomplete. ","")&amp;IF(AND(D32&lt;&gt;"",COUNTIF('Facturi emise'!$B$5:$B$1004,D32)=0),"Factura inițială nu există în Facturi emise. ","")&amp;IF(COUNTIF('Linii storno'!$B$5:$B$1004,B32)=0,"Nicio linie stornată. ","")&amp;IF(AND(N(O32)&gt;0,O32&gt;N(N32)+0.01),"Stornat mai mult decât factura inițială. ","")&amp;IF(AND(H32="Stornare totală",ABS(N(M32)+N(N32))&gt;0.01),"Stornare totală, dar suma diferă de factura inițială. ","")&amp;IF(AND(I32="Eroare în factură",J32=""),"Emite și factura corectă. ","")&amp;IF(AND(C32&lt;&gt;"",P32&lt;&gt;"Da"),IF(TODAY()&gt;Q32,"Netransmisă în e-Factura – termen depășit. ","De transmis în e-Factura până la "&amp;RIGHT("0"&amp;DAY(Q32),2)&amp;"."&amp;RIGHT("0"&amp;MONTH(Q32),2)&amp;"."&amp;YEAR(Q32)&amp;". "),"")))</f>
        <v/>
      </c>
    </row>
    <row r="33" spans="2:18" x14ac:dyDescent="0.2">
      <c r="B33" s="15"/>
      <c r="C33" s="16"/>
      <c r="D33" s="15"/>
      <c r="E33" s="17" t="str">
        <f>IF(D33="","",IFERROR(INDEX('Facturi emise'!$D$5:$D$1004,MATCH(D33,'Facturi emise'!$B$5:$B$1004,0)),""))</f>
        <v/>
      </c>
      <c r="F33" s="18" t="str">
        <f>IF(D33="","",IFERROR(INDEX('Facturi emise'!$E$5:$E$1004,MATCH(D33,'Facturi emise'!$B$5:$B$1004,0)),""))</f>
        <v/>
      </c>
      <c r="G33" s="19" t="str">
        <f>IF(D33="","",IFERROR(INDEX('Facturi emise'!$F$5:$F$1004,MATCH(D33,'Facturi emise'!$B$5:$B$1004,0)),""))</f>
        <v/>
      </c>
      <c r="H33" s="20"/>
      <c r="I33" s="21"/>
      <c r="J33" s="15"/>
      <c r="K33" s="22" t="str">
        <f>IF(B33="","",SUMIF('Linii storno'!$B$5:$B$1004,B33,'Linii storno'!$K$5:$K$1004))</f>
        <v/>
      </c>
      <c r="L33" s="22" t="str">
        <f>IF(B33="","",SUMIF('Linii storno'!$B$5:$B$1004,B33,'Linii storno'!$L$5:$L$1004))</f>
        <v/>
      </c>
      <c r="M33" s="22" t="str">
        <f t="shared" si="0"/>
        <v/>
      </c>
      <c r="N33" s="22" t="str">
        <f>IF(D33="","",SUMIF('Facturi emise'!$B$5:$B$1004,D33,'Facturi emise'!$N$5:$N$1004))</f>
        <v/>
      </c>
      <c r="O33" s="22" t="str">
        <f t="shared" si="1"/>
        <v/>
      </c>
      <c r="P33" s="15"/>
      <c r="Q33" s="17" t="str">
        <f t="shared" si="2"/>
        <v/>
      </c>
      <c r="R33" s="23" t="str">
        <f ca="1">IF(AND(B33="",D33=""),"",TRIM(IF(COUNTIF($B$5:$B$304,B33)&gt;1,"Număr dublat. ","")&amp;IF(OR(C33="",D33="",H33="",I33=""),"Date incomplete. ","")&amp;IF(AND(D33&lt;&gt;"",COUNTIF('Facturi emise'!$B$5:$B$1004,D33)=0),"Factura inițială nu există în Facturi emise. ","")&amp;IF(COUNTIF('Linii storno'!$B$5:$B$1004,B33)=0,"Nicio linie stornată. ","")&amp;IF(AND(N(O33)&gt;0,O33&gt;N(N33)+0.01),"Stornat mai mult decât factura inițială. ","")&amp;IF(AND(H33="Stornare totală",ABS(N(M33)+N(N33))&gt;0.01),"Stornare totală, dar suma diferă de factura inițială. ","")&amp;IF(AND(I33="Eroare în factură",J33=""),"Emite și factura corectă. ","")&amp;IF(AND(C33&lt;&gt;"",P33&lt;&gt;"Da"),IF(TODAY()&gt;Q33,"Netransmisă în e-Factura – termen depășit. ","De transmis în e-Factura până la "&amp;RIGHT("0"&amp;DAY(Q33),2)&amp;"."&amp;RIGHT("0"&amp;MONTH(Q33),2)&amp;"."&amp;YEAR(Q33)&amp;". "),"")))</f>
        <v/>
      </c>
    </row>
    <row r="34" spans="2:18" x14ac:dyDescent="0.2">
      <c r="B34" s="15"/>
      <c r="C34" s="16"/>
      <c r="D34" s="15"/>
      <c r="E34" s="17" t="str">
        <f>IF(D34="","",IFERROR(INDEX('Facturi emise'!$D$5:$D$1004,MATCH(D34,'Facturi emise'!$B$5:$B$1004,0)),""))</f>
        <v/>
      </c>
      <c r="F34" s="18" t="str">
        <f>IF(D34="","",IFERROR(INDEX('Facturi emise'!$E$5:$E$1004,MATCH(D34,'Facturi emise'!$B$5:$B$1004,0)),""))</f>
        <v/>
      </c>
      <c r="G34" s="19" t="str">
        <f>IF(D34="","",IFERROR(INDEX('Facturi emise'!$F$5:$F$1004,MATCH(D34,'Facturi emise'!$B$5:$B$1004,0)),""))</f>
        <v/>
      </c>
      <c r="H34" s="20"/>
      <c r="I34" s="21"/>
      <c r="J34" s="15"/>
      <c r="K34" s="22" t="str">
        <f>IF(B34="","",SUMIF('Linii storno'!$B$5:$B$1004,B34,'Linii storno'!$K$5:$K$1004))</f>
        <v/>
      </c>
      <c r="L34" s="22" t="str">
        <f>IF(B34="","",SUMIF('Linii storno'!$B$5:$B$1004,B34,'Linii storno'!$L$5:$L$1004))</f>
        <v/>
      </c>
      <c r="M34" s="22" t="str">
        <f t="shared" si="0"/>
        <v/>
      </c>
      <c r="N34" s="22" t="str">
        <f>IF(D34="","",SUMIF('Facturi emise'!$B$5:$B$1004,D34,'Facturi emise'!$N$5:$N$1004))</f>
        <v/>
      </c>
      <c r="O34" s="22" t="str">
        <f t="shared" si="1"/>
        <v/>
      </c>
      <c r="P34" s="15"/>
      <c r="Q34" s="17" t="str">
        <f t="shared" si="2"/>
        <v/>
      </c>
      <c r="R34" s="23" t="str">
        <f ca="1">IF(AND(B34="",D34=""),"",TRIM(IF(COUNTIF($B$5:$B$304,B34)&gt;1,"Număr dublat. ","")&amp;IF(OR(C34="",D34="",H34="",I34=""),"Date incomplete. ","")&amp;IF(AND(D34&lt;&gt;"",COUNTIF('Facturi emise'!$B$5:$B$1004,D34)=0),"Factura inițială nu există în Facturi emise. ","")&amp;IF(COUNTIF('Linii storno'!$B$5:$B$1004,B34)=0,"Nicio linie stornată. ","")&amp;IF(AND(N(O34)&gt;0,O34&gt;N(N34)+0.01),"Stornat mai mult decât factura inițială. ","")&amp;IF(AND(H34="Stornare totală",ABS(N(M34)+N(N34))&gt;0.01),"Stornare totală, dar suma diferă de factura inițială. ","")&amp;IF(AND(I34="Eroare în factură",J34=""),"Emite și factura corectă. ","")&amp;IF(AND(C34&lt;&gt;"",P34&lt;&gt;"Da"),IF(TODAY()&gt;Q34,"Netransmisă în e-Factura – termen depășit. ","De transmis în e-Factura până la "&amp;RIGHT("0"&amp;DAY(Q34),2)&amp;"."&amp;RIGHT("0"&amp;MONTH(Q34),2)&amp;"."&amp;YEAR(Q34)&amp;". "),"")))</f>
        <v/>
      </c>
    </row>
    <row r="35" spans="2:18" x14ac:dyDescent="0.2">
      <c r="B35" s="15"/>
      <c r="C35" s="16"/>
      <c r="D35" s="15"/>
      <c r="E35" s="17" t="str">
        <f>IF(D35="","",IFERROR(INDEX('Facturi emise'!$D$5:$D$1004,MATCH(D35,'Facturi emise'!$B$5:$B$1004,0)),""))</f>
        <v/>
      </c>
      <c r="F35" s="18" t="str">
        <f>IF(D35="","",IFERROR(INDEX('Facturi emise'!$E$5:$E$1004,MATCH(D35,'Facturi emise'!$B$5:$B$1004,0)),""))</f>
        <v/>
      </c>
      <c r="G35" s="19" t="str">
        <f>IF(D35="","",IFERROR(INDEX('Facturi emise'!$F$5:$F$1004,MATCH(D35,'Facturi emise'!$B$5:$B$1004,0)),""))</f>
        <v/>
      </c>
      <c r="H35" s="20"/>
      <c r="I35" s="21"/>
      <c r="J35" s="15"/>
      <c r="K35" s="22" t="str">
        <f>IF(B35="","",SUMIF('Linii storno'!$B$5:$B$1004,B35,'Linii storno'!$K$5:$K$1004))</f>
        <v/>
      </c>
      <c r="L35" s="22" t="str">
        <f>IF(B35="","",SUMIF('Linii storno'!$B$5:$B$1004,B35,'Linii storno'!$L$5:$L$1004))</f>
        <v/>
      </c>
      <c r="M35" s="22" t="str">
        <f t="shared" si="0"/>
        <v/>
      </c>
      <c r="N35" s="22" t="str">
        <f>IF(D35="","",SUMIF('Facturi emise'!$B$5:$B$1004,D35,'Facturi emise'!$N$5:$N$1004))</f>
        <v/>
      </c>
      <c r="O35" s="22" t="str">
        <f t="shared" si="1"/>
        <v/>
      </c>
      <c r="P35" s="15"/>
      <c r="Q35" s="17" t="str">
        <f t="shared" si="2"/>
        <v/>
      </c>
      <c r="R35" s="23" t="str">
        <f ca="1">IF(AND(B35="",D35=""),"",TRIM(IF(COUNTIF($B$5:$B$304,B35)&gt;1,"Număr dublat. ","")&amp;IF(OR(C35="",D35="",H35="",I35=""),"Date incomplete. ","")&amp;IF(AND(D35&lt;&gt;"",COUNTIF('Facturi emise'!$B$5:$B$1004,D35)=0),"Factura inițială nu există în Facturi emise. ","")&amp;IF(COUNTIF('Linii storno'!$B$5:$B$1004,B35)=0,"Nicio linie stornată. ","")&amp;IF(AND(N(O35)&gt;0,O35&gt;N(N35)+0.01),"Stornat mai mult decât factura inițială. ","")&amp;IF(AND(H35="Stornare totală",ABS(N(M35)+N(N35))&gt;0.01),"Stornare totală, dar suma diferă de factura inițială. ","")&amp;IF(AND(I35="Eroare în factură",J35=""),"Emite și factura corectă. ","")&amp;IF(AND(C35&lt;&gt;"",P35&lt;&gt;"Da"),IF(TODAY()&gt;Q35,"Netransmisă în e-Factura – termen depășit. ","De transmis în e-Factura până la "&amp;RIGHT("0"&amp;DAY(Q35),2)&amp;"."&amp;RIGHT("0"&amp;MONTH(Q35),2)&amp;"."&amp;YEAR(Q35)&amp;". "),"")))</f>
        <v/>
      </c>
    </row>
    <row r="36" spans="2:18" x14ac:dyDescent="0.2">
      <c r="B36" s="15"/>
      <c r="C36" s="16"/>
      <c r="D36" s="15"/>
      <c r="E36" s="17" t="str">
        <f>IF(D36="","",IFERROR(INDEX('Facturi emise'!$D$5:$D$1004,MATCH(D36,'Facturi emise'!$B$5:$B$1004,0)),""))</f>
        <v/>
      </c>
      <c r="F36" s="18" t="str">
        <f>IF(D36="","",IFERROR(INDEX('Facturi emise'!$E$5:$E$1004,MATCH(D36,'Facturi emise'!$B$5:$B$1004,0)),""))</f>
        <v/>
      </c>
      <c r="G36" s="19" t="str">
        <f>IF(D36="","",IFERROR(INDEX('Facturi emise'!$F$5:$F$1004,MATCH(D36,'Facturi emise'!$B$5:$B$1004,0)),""))</f>
        <v/>
      </c>
      <c r="H36" s="20"/>
      <c r="I36" s="21"/>
      <c r="J36" s="15"/>
      <c r="K36" s="22" t="str">
        <f>IF(B36="","",SUMIF('Linii storno'!$B$5:$B$1004,B36,'Linii storno'!$K$5:$K$1004))</f>
        <v/>
      </c>
      <c r="L36" s="22" t="str">
        <f>IF(B36="","",SUMIF('Linii storno'!$B$5:$B$1004,B36,'Linii storno'!$L$5:$L$1004))</f>
        <v/>
      </c>
      <c r="M36" s="22" t="str">
        <f t="shared" si="0"/>
        <v/>
      </c>
      <c r="N36" s="22" t="str">
        <f>IF(D36="","",SUMIF('Facturi emise'!$B$5:$B$1004,D36,'Facturi emise'!$N$5:$N$1004))</f>
        <v/>
      </c>
      <c r="O36" s="22" t="str">
        <f t="shared" si="1"/>
        <v/>
      </c>
      <c r="P36" s="15"/>
      <c r="Q36" s="17" t="str">
        <f t="shared" si="2"/>
        <v/>
      </c>
      <c r="R36" s="23" t="str">
        <f ca="1">IF(AND(B36="",D36=""),"",TRIM(IF(COUNTIF($B$5:$B$304,B36)&gt;1,"Număr dublat. ","")&amp;IF(OR(C36="",D36="",H36="",I36=""),"Date incomplete. ","")&amp;IF(AND(D36&lt;&gt;"",COUNTIF('Facturi emise'!$B$5:$B$1004,D36)=0),"Factura inițială nu există în Facturi emise. ","")&amp;IF(COUNTIF('Linii storno'!$B$5:$B$1004,B36)=0,"Nicio linie stornată. ","")&amp;IF(AND(N(O36)&gt;0,O36&gt;N(N36)+0.01),"Stornat mai mult decât factura inițială. ","")&amp;IF(AND(H36="Stornare totală",ABS(N(M36)+N(N36))&gt;0.01),"Stornare totală, dar suma diferă de factura inițială. ","")&amp;IF(AND(I36="Eroare în factură",J36=""),"Emite și factura corectă. ","")&amp;IF(AND(C36&lt;&gt;"",P36&lt;&gt;"Da"),IF(TODAY()&gt;Q36,"Netransmisă în e-Factura – termen depășit. ","De transmis în e-Factura până la "&amp;RIGHT("0"&amp;DAY(Q36),2)&amp;"."&amp;RIGHT("0"&amp;MONTH(Q36),2)&amp;"."&amp;YEAR(Q36)&amp;". "),"")))</f>
        <v/>
      </c>
    </row>
    <row r="37" spans="2:18" x14ac:dyDescent="0.2">
      <c r="B37" s="15"/>
      <c r="C37" s="16"/>
      <c r="D37" s="15"/>
      <c r="E37" s="17" t="str">
        <f>IF(D37="","",IFERROR(INDEX('Facturi emise'!$D$5:$D$1004,MATCH(D37,'Facturi emise'!$B$5:$B$1004,0)),""))</f>
        <v/>
      </c>
      <c r="F37" s="18" t="str">
        <f>IF(D37="","",IFERROR(INDEX('Facturi emise'!$E$5:$E$1004,MATCH(D37,'Facturi emise'!$B$5:$B$1004,0)),""))</f>
        <v/>
      </c>
      <c r="G37" s="19" t="str">
        <f>IF(D37="","",IFERROR(INDEX('Facturi emise'!$F$5:$F$1004,MATCH(D37,'Facturi emise'!$B$5:$B$1004,0)),""))</f>
        <v/>
      </c>
      <c r="H37" s="20"/>
      <c r="I37" s="21"/>
      <c r="J37" s="15"/>
      <c r="K37" s="22" t="str">
        <f>IF(B37="","",SUMIF('Linii storno'!$B$5:$B$1004,B37,'Linii storno'!$K$5:$K$1004))</f>
        <v/>
      </c>
      <c r="L37" s="22" t="str">
        <f>IF(B37="","",SUMIF('Linii storno'!$B$5:$B$1004,B37,'Linii storno'!$L$5:$L$1004))</f>
        <v/>
      </c>
      <c r="M37" s="22" t="str">
        <f t="shared" si="0"/>
        <v/>
      </c>
      <c r="N37" s="22" t="str">
        <f>IF(D37="","",SUMIF('Facturi emise'!$B$5:$B$1004,D37,'Facturi emise'!$N$5:$N$1004))</f>
        <v/>
      </c>
      <c r="O37" s="22" t="str">
        <f t="shared" si="1"/>
        <v/>
      </c>
      <c r="P37" s="15"/>
      <c r="Q37" s="17" t="str">
        <f t="shared" si="2"/>
        <v/>
      </c>
      <c r="R37" s="23" t="str">
        <f ca="1">IF(AND(B37="",D37=""),"",TRIM(IF(COUNTIF($B$5:$B$304,B37)&gt;1,"Număr dublat. ","")&amp;IF(OR(C37="",D37="",H37="",I37=""),"Date incomplete. ","")&amp;IF(AND(D37&lt;&gt;"",COUNTIF('Facturi emise'!$B$5:$B$1004,D37)=0),"Factura inițială nu există în Facturi emise. ","")&amp;IF(COUNTIF('Linii storno'!$B$5:$B$1004,B37)=0,"Nicio linie stornată. ","")&amp;IF(AND(N(O37)&gt;0,O37&gt;N(N37)+0.01),"Stornat mai mult decât factura inițială. ","")&amp;IF(AND(H37="Stornare totală",ABS(N(M37)+N(N37))&gt;0.01),"Stornare totală, dar suma diferă de factura inițială. ","")&amp;IF(AND(I37="Eroare în factură",J37=""),"Emite și factura corectă. ","")&amp;IF(AND(C37&lt;&gt;"",P37&lt;&gt;"Da"),IF(TODAY()&gt;Q37,"Netransmisă în e-Factura – termen depășit. ","De transmis în e-Factura până la "&amp;RIGHT("0"&amp;DAY(Q37),2)&amp;"."&amp;RIGHT("0"&amp;MONTH(Q37),2)&amp;"."&amp;YEAR(Q37)&amp;". "),"")))</f>
        <v/>
      </c>
    </row>
    <row r="38" spans="2:18" x14ac:dyDescent="0.2">
      <c r="B38" s="15"/>
      <c r="C38" s="16"/>
      <c r="D38" s="15"/>
      <c r="E38" s="17" t="str">
        <f>IF(D38="","",IFERROR(INDEX('Facturi emise'!$D$5:$D$1004,MATCH(D38,'Facturi emise'!$B$5:$B$1004,0)),""))</f>
        <v/>
      </c>
      <c r="F38" s="18" t="str">
        <f>IF(D38="","",IFERROR(INDEX('Facturi emise'!$E$5:$E$1004,MATCH(D38,'Facturi emise'!$B$5:$B$1004,0)),""))</f>
        <v/>
      </c>
      <c r="G38" s="19" t="str">
        <f>IF(D38="","",IFERROR(INDEX('Facturi emise'!$F$5:$F$1004,MATCH(D38,'Facturi emise'!$B$5:$B$1004,0)),""))</f>
        <v/>
      </c>
      <c r="H38" s="20"/>
      <c r="I38" s="21"/>
      <c r="J38" s="15"/>
      <c r="K38" s="22" t="str">
        <f>IF(B38="","",SUMIF('Linii storno'!$B$5:$B$1004,B38,'Linii storno'!$K$5:$K$1004))</f>
        <v/>
      </c>
      <c r="L38" s="22" t="str">
        <f>IF(B38="","",SUMIF('Linii storno'!$B$5:$B$1004,B38,'Linii storno'!$L$5:$L$1004))</f>
        <v/>
      </c>
      <c r="M38" s="22" t="str">
        <f t="shared" si="0"/>
        <v/>
      </c>
      <c r="N38" s="22" t="str">
        <f>IF(D38="","",SUMIF('Facturi emise'!$B$5:$B$1004,D38,'Facturi emise'!$N$5:$N$1004))</f>
        <v/>
      </c>
      <c r="O38" s="22" t="str">
        <f t="shared" si="1"/>
        <v/>
      </c>
      <c r="P38" s="15"/>
      <c r="Q38" s="17" t="str">
        <f t="shared" si="2"/>
        <v/>
      </c>
      <c r="R38" s="23" t="str">
        <f ca="1">IF(AND(B38="",D38=""),"",TRIM(IF(COUNTIF($B$5:$B$304,B38)&gt;1,"Număr dublat. ","")&amp;IF(OR(C38="",D38="",H38="",I38=""),"Date incomplete. ","")&amp;IF(AND(D38&lt;&gt;"",COUNTIF('Facturi emise'!$B$5:$B$1004,D38)=0),"Factura inițială nu există în Facturi emise. ","")&amp;IF(COUNTIF('Linii storno'!$B$5:$B$1004,B38)=0,"Nicio linie stornată. ","")&amp;IF(AND(N(O38)&gt;0,O38&gt;N(N38)+0.01),"Stornat mai mult decât factura inițială. ","")&amp;IF(AND(H38="Stornare totală",ABS(N(M38)+N(N38))&gt;0.01),"Stornare totală, dar suma diferă de factura inițială. ","")&amp;IF(AND(I38="Eroare în factură",J38=""),"Emite și factura corectă. ","")&amp;IF(AND(C38&lt;&gt;"",P38&lt;&gt;"Da"),IF(TODAY()&gt;Q38,"Netransmisă în e-Factura – termen depășit. ","De transmis în e-Factura până la "&amp;RIGHT("0"&amp;DAY(Q38),2)&amp;"."&amp;RIGHT("0"&amp;MONTH(Q38),2)&amp;"."&amp;YEAR(Q38)&amp;". "),"")))</f>
        <v/>
      </c>
    </row>
    <row r="39" spans="2:18" x14ac:dyDescent="0.2">
      <c r="B39" s="15"/>
      <c r="C39" s="16"/>
      <c r="D39" s="15"/>
      <c r="E39" s="17" t="str">
        <f>IF(D39="","",IFERROR(INDEX('Facturi emise'!$D$5:$D$1004,MATCH(D39,'Facturi emise'!$B$5:$B$1004,0)),""))</f>
        <v/>
      </c>
      <c r="F39" s="18" t="str">
        <f>IF(D39="","",IFERROR(INDEX('Facturi emise'!$E$5:$E$1004,MATCH(D39,'Facturi emise'!$B$5:$B$1004,0)),""))</f>
        <v/>
      </c>
      <c r="G39" s="19" t="str">
        <f>IF(D39="","",IFERROR(INDEX('Facturi emise'!$F$5:$F$1004,MATCH(D39,'Facturi emise'!$B$5:$B$1004,0)),""))</f>
        <v/>
      </c>
      <c r="H39" s="20"/>
      <c r="I39" s="21"/>
      <c r="J39" s="15"/>
      <c r="K39" s="22" t="str">
        <f>IF(B39="","",SUMIF('Linii storno'!$B$5:$B$1004,B39,'Linii storno'!$K$5:$K$1004))</f>
        <v/>
      </c>
      <c r="L39" s="22" t="str">
        <f>IF(B39="","",SUMIF('Linii storno'!$B$5:$B$1004,B39,'Linii storno'!$L$5:$L$1004))</f>
        <v/>
      </c>
      <c r="M39" s="22" t="str">
        <f t="shared" si="0"/>
        <v/>
      </c>
      <c r="N39" s="22" t="str">
        <f>IF(D39="","",SUMIF('Facturi emise'!$B$5:$B$1004,D39,'Facturi emise'!$N$5:$N$1004))</f>
        <v/>
      </c>
      <c r="O39" s="22" t="str">
        <f t="shared" si="1"/>
        <v/>
      </c>
      <c r="P39" s="15"/>
      <c r="Q39" s="17" t="str">
        <f t="shared" si="2"/>
        <v/>
      </c>
      <c r="R39" s="23" t="str">
        <f ca="1">IF(AND(B39="",D39=""),"",TRIM(IF(COUNTIF($B$5:$B$304,B39)&gt;1,"Număr dublat. ","")&amp;IF(OR(C39="",D39="",H39="",I39=""),"Date incomplete. ","")&amp;IF(AND(D39&lt;&gt;"",COUNTIF('Facturi emise'!$B$5:$B$1004,D39)=0),"Factura inițială nu există în Facturi emise. ","")&amp;IF(COUNTIF('Linii storno'!$B$5:$B$1004,B39)=0,"Nicio linie stornată. ","")&amp;IF(AND(N(O39)&gt;0,O39&gt;N(N39)+0.01),"Stornat mai mult decât factura inițială. ","")&amp;IF(AND(H39="Stornare totală",ABS(N(M39)+N(N39))&gt;0.01),"Stornare totală, dar suma diferă de factura inițială. ","")&amp;IF(AND(I39="Eroare în factură",J39=""),"Emite și factura corectă. ","")&amp;IF(AND(C39&lt;&gt;"",P39&lt;&gt;"Da"),IF(TODAY()&gt;Q39,"Netransmisă în e-Factura – termen depășit. ","De transmis în e-Factura până la "&amp;RIGHT("0"&amp;DAY(Q39),2)&amp;"."&amp;RIGHT("0"&amp;MONTH(Q39),2)&amp;"."&amp;YEAR(Q39)&amp;". "),"")))</f>
        <v/>
      </c>
    </row>
    <row r="40" spans="2:18" x14ac:dyDescent="0.2">
      <c r="B40" s="15"/>
      <c r="C40" s="16"/>
      <c r="D40" s="15"/>
      <c r="E40" s="17" t="str">
        <f>IF(D40="","",IFERROR(INDEX('Facturi emise'!$D$5:$D$1004,MATCH(D40,'Facturi emise'!$B$5:$B$1004,0)),""))</f>
        <v/>
      </c>
      <c r="F40" s="18" t="str">
        <f>IF(D40="","",IFERROR(INDEX('Facturi emise'!$E$5:$E$1004,MATCH(D40,'Facturi emise'!$B$5:$B$1004,0)),""))</f>
        <v/>
      </c>
      <c r="G40" s="19" t="str">
        <f>IF(D40="","",IFERROR(INDEX('Facturi emise'!$F$5:$F$1004,MATCH(D40,'Facturi emise'!$B$5:$B$1004,0)),""))</f>
        <v/>
      </c>
      <c r="H40" s="20"/>
      <c r="I40" s="21"/>
      <c r="J40" s="15"/>
      <c r="K40" s="22" t="str">
        <f>IF(B40="","",SUMIF('Linii storno'!$B$5:$B$1004,B40,'Linii storno'!$K$5:$K$1004))</f>
        <v/>
      </c>
      <c r="L40" s="22" t="str">
        <f>IF(B40="","",SUMIF('Linii storno'!$B$5:$B$1004,B40,'Linii storno'!$L$5:$L$1004))</f>
        <v/>
      </c>
      <c r="M40" s="22" t="str">
        <f t="shared" si="0"/>
        <v/>
      </c>
      <c r="N40" s="22" t="str">
        <f>IF(D40="","",SUMIF('Facturi emise'!$B$5:$B$1004,D40,'Facturi emise'!$N$5:$N$1004))</f>
        <v/>
      </c>
      <c r="O40" s="22" t="str">
        <f t="shared" si="1"/>
        <v/>
      </c>
      <c r="P40" s="15"/>
      <c r="Q40" s="17" t="str">
        <f t="shared" si="2"/>
        <v/>
      </c>
      <c r="R40" s="23" t="str">
        <f ca="1">IF(AND(B40="",D40=""),"",TRIM(IF(COUNTIF($B$5:$B$304,B40)&gt;1,"Număr dublat. ","")&amp;IF(OR(C40="",D40="",H40="",I40=""),"Date incomplete. ","")&amp;IF(AND(D40&lt;&gt;"",COUNTIF('Facturi emise'!$B$5:$B$1004,D40)=0),"Factura inițială nu există în Facturi emise. ","")&amp;IF(COUNTIF('Linii storno'!$B$5:$B$1004,B40)=0,"Nicio linie stornată. ","")&amp;IF(AND(N(O40)&gt;0,O40&gt;N(N40)+0.01),"Stornat mai mult decât factura inițială. ","")&amp;IF(AND(H40="Stornare totală",ABS(N(M40)+N(N40))&gt;0.01),"Stornare totală, dar suma diferă de factura inițială. ","")&amp;IF(AND(I40="Eroare în factură",J40=""),"Emite și factura corectă. ","")&amp;IF(AND(C40&lt;&gt;"",P40&lt;&gt;"Da"),IF(TODAY()&gt;Q40,"Netransmisă în e-Factura – termen depășit. ","De transmis în e-Factura până la "&amp;RIGHT("0"&amp;DAY(Q40),2)&amp;"."&amp;RIGHT("0"&amp;MONTH(Q40),2)&amp;"."&amp;YEAR(Q40)&amp;". "),"")))</f>
        <v/>
      </c>
    </row>
    <row r="41" spans="2:18" x14ac:dyDescent="0.2">
      <c r="B41" s="15"/>
      <c r="C41" s="16"/>
      <c r="D41" s="15"/>
      <c r="E41" s="17" t="str">
        <f>IF(D41="","",IFERROR(INDEX('Facturi emise'!$D$5:$D$1004,MATCH(D41,'Facturi emise'!$B$5:$B$1004,0)),""))</f>
        <v/>
      </c>
      <c r="F41" s="18" t="str">
        <f>IF(D41="","",IFERROR(INDEX('Facturi emise'!$E$5:$E$1004,MATCH(D41,'Facturi emise'!$B$5:$B$1004,0)),""))</f>
        <v/>
      </c>
      <c r="G41" s="19" t="str">
        <f>IF(D41="","",IFERROR(INDEX('Facturi emise'!$F$5:$F$1004,MATCH(D41,'Facturi emise'!$B$5:$B$1004,0)),""))</f>
        <v/>
      </c>
      <c r="H41" s="20"/>
      <c r="I41" s="21"/>
      <c r="J41" s="15"/>
      <c r="K41" s="22" t="str">
        <f>IF(B41="","",SUMIF('Linii storno'!$B$5:$B$1004,B41,'Linii storno'!$K$5:$K$1004))</f>
        <v/>
      </c>
      <c r="L41" s="22" t="str">
        <f>IF(B41="","",SUMIF('Linii storno'!$B$5:$B$1004,B41,'Linii storno'!$L$5:$L$1004))</f>
        <v/>
      </c>
      <c r="M41" s="22" t="str">
        <f t="shared" si="0"/>
        <v/>
      </c>
      <c r="N41" s="22" t="str">
        <f>IF(D41="","",SUMIF('Facturi emise'!$B$5:$B$1004,D41,'Facturi emise'!$N$5:$N$1004))</f>
        <v/>
      </c>
      <c r="O41" s="22" t="str">
        <f t="shared" si="1"/>
        <v/>
      </c>
      <c r="P41" s="15"/>
      <c r="Q41" s="17" t="str">
        <f t="shared" si="2"/>
        <v/>
      </c>
      <c r="R41" s="23" t="str">
        <f ca="1">IF(AND(B41="",D41=""),"",TRIM(IF(COUNTIF($B$5:$B$304,B41)&gt;1,"Număr dublat. ","")&amp;IF(OR(C41="",D41="",H41="",I41=""),"Date incomplete. ","")&amp;IF(AND(D41&lt;&gt;"",COUNTIF('Facturi emise'!$B$5:$B$1004,D41)=0),"Factura inițială nu există în Facturi emise. ","")&amp;IF(COUNTIF('Linii storno'!$B$5:$B$1004,B41)=0,"Nicio linie stornată. ","")&amp;IF(AND(N(O41)&gt;0,O41&gt;N(N41)+0.01),"Stornat mai mult decât factura inițială. ","")&amp;IF(AND(H41="Stornare totală",ABS(N(M41)+N(N41))&gt;0.01),"Stornare totală, dar suma diferă de factura inițială. ","")&amp;IF(AND(I41="Eroare în factură",J41=""),"Emite și factura corectă. ","")&amp;IF(AND(C41&lt;&gt;"",P41&lt;&gt;"Da"),IF(TODAY()&gt;Q41,"Netransmisă în e-Factura – termen depășit. ","De transmis în e-Factura până la "&amp;RIGHT("0"&amp;DAY(Q41),2)&amp;"."&amp;RIGHT("0"&amp;MONTH(Q41),2)&amp;"."&amp;YEAR(Q41)&amp;". "),"")))</f>
        <v/>
      </c>
    </row>
    <row r="42" spans="2:18" x14ac:dyDescent="0.2">
      <c r="B42" s="15"/>
      <c r="C42" s="16"/>
      <c r="D42" s="15"/>
      <c r="E42" s="17" t="str">
        <f>IF(D42="","",IFERROR(INDEX('Facturi emise'!$D$5:$D$1004,MATCH(D42,'Facturi emise'!$B$5:$B$1004,0)),""))</f>
        <v/>
      </c>
      <c r="F42" s="18" t="str">
        <f>IF(D42="","",IFERROR(INDEX('Facturi emise'!$E$5:$E$1004,MATCH(D42,'Facturi emise'!$B$5:$B$1004,0)),""))</f>
        <v/>
      </c>
      <c r="G42" s="19" t="str">
        <f>IF(D42="","",IFERROR(INDEX('Facturi emise'!$F$5:$F$1004,MATCH(D42,'Facturi emise'!$B$5:$B$1004,0)),""))</f>
        <v/>
      </c>
      <c r="H42" s="20"/>
      <c r="I42" s="21"/>
      <c r="J42" s="15"/>
      <c r="K42" s="22" t="str">
        <f>IF(B42="","",SUMIF('Linii storno'!$B$5:$B$1004,B42,'Linii storno'!$K$5:$K$1004))</f>
        <v/>
      </c>
      <c r="L42" s="22" t="str">
        <f>IF(B42="","",SUMIF('Linii storno'!$B$5:$B$1004,B42,'Linii storno'!$L$5:$L$1004))</f>
        <v/>
      </c>
      <c r="M42" s="22" t="str">
        <f t="shared" si="0"/>
        <v/>
      </c>
      <c r="N42" s="22" t="str">
        <f>IF(D42="","",SUMIF('Facturi emise'!$B$5:$B$1004,D42,'Facturi emise'!$N$5:$N$1004))</f>
        <v/>
      </c>
      <c r="O42" s="22" t="str">
        <f t="shared" si="1"/>
        <v/>
      </c>
      <c r="P42" s="15"/>
      <c r="Q42" s="17" t="str">
        <f t="shared" si="2"/>
        <v/>
      </c>
      <c r="R42" s="23" t="str">
        <f ca="1">IF(AND(B42="",D42=""),"",TRIM(IF(COUNTIF($B$5:$B$304,B42)&gt;1,"Număr dublat. ","")&amp;IF(OR(C42="",D42="",H42="",I42=""),"Date incomplete. ","")&amp;IF(AND(D42&lt;&gt;"",COUNTIF('Facturi emise'!$B$5:$B$1004,D42)=0),"Factura inițială nu există în Facturi emise. ","")&amp;IF(COUNTIF('Linii storno'!$B$5:$B$1004,B42)=0,"Nicio linie stornată. ","")&amp;IF(AND(N(O42)&gt;0,O42&gt;N(N42)+0.01),"Stornat mai mult decât factura inițială. ","")&amp;IF(AND(H42="Stornare totală",ABS(N(M42)+N(N42))&gt;0.01),"Stornare totală, dar suma diferă de factura inițială. ","")&amp;IF(AND(I42="Eroare în factură",J42=""),"Emite și factura corectă. ","")&amp;IF(AND(C42&lt;&gt;"",P42&lt;&gt;"Da"),IF(TODAY()&gt;Q42,"Netransmisă în e-Factura – termen depășit. ","De transmis în e-Factura până la "&amp;RIGHT("0"&amp;DAY(Q42),2)&amp;"."&amp;RIGHT("0"&amp;MONTH(Q42),2)&amp;"."&amp;YEAR(Q42)&amp;". "),"")))</f>
        <v/>
      </c>
    </row>
    <row r="43" spans="2:18" x14ac:dyDescent="0.2">
      <c r="B43" s="15"/>
      <c r="C43" s="16"/>
      <c r="D43" s="15"/>
      <c r="E43" s="17" t="str">
        <f>IF(D43="","",IFERROR(INDEX('Facturi emise'!$D$5:$D$1004,MATCH(D43,'Facturi emise'!$B$5:$B$1004,0)),""))</f>
        <v/>
      </c>
      <c r="F43" s="18" t="str">
        <f>IF(D43="","",IFERROR(INDEX('Facturi emise'!$E$5:$E$1004,MATCH(D43,'Facturi emise'!$B$5:$B$1004,0)),""))</f>
        <v/>
      </c>
      <c r="G43" s="19" t="str">
        <f>IF(D43="","",IFERROR(INDEX('Facturi emise'!$F$5:$F$1004,MATCH(D43,'Facturi emise'!$B$5:$B$1004,0)),""))</f>
        <v/>
      </c>
      <c r="H43" s="20"/>
      <c r="I43" s="21"/>
      <c r="J43" s="15"/>
      <c r="K43" s="22" t="str">
        <f>IF(B43="","",SUMIF('Linii storno'!$B$5:$B$1004,B43,'Linii storno'!$K$5:$K$1004))</f>
        <v/>
      </c>
      <c r="L43" s="22" t="str">
        <f>IF(B43="","",SUMIF('Linii storno'!$B$5:$B$1004,B43,'Linii storno'!$L$5:$L$1004))</f>
        <v/>
      </c>
      <c r="M43" s="22" t="str">
        <f t="shared" si="0"/>
        <v/>
      </c>
      <c r="N43" s="22" t="str">
        <f>IF(D43="","",SUMIF('Facturi emise'!$B$5:$B$1004,D43,'Facturi emise'!$N$5:$N$1004))</f>
        <v/>
      </c>
      <c r="O43" s="22" t="str">
        <f t="shared" si="1"/>
        <v/>
      </c>
      <c r="P43" s="15"/>
      <c r="Q43" s="17" t="str">
        <f t="shared" si="2"/>
        <v/>
      </c>
      <c r="R43" s="23" t="str">
        <f ca="1">IF(AND(B43="",D43=""),"",TRIM(IF(COUNTIF($B$5:$B$304,B43)&gt;1,"Număr dublat. ","")&amp;IF(OR(C43="",D43="",H43="",I43=""),"Date incomplete. ","")&amp;IF(AND(D43&lt;&gt;"",COUNTIF('Facturi emise'!$B$5:$B$1004,D43)=0),"Factura inițială nu există în Facturi emise. ","")&amp;IF(COUNTIF('Linii storno'!$B$5:$B$1004,B43)=0,"Nicio linie stornată. ","")&amp;IF(AND(N(O43)&gt;0,O43&gt;N(N43)+0.01),"Stornat mai mult decât factura inițială. ","")&amp;IF(AND(H43="Stornare totală",ABS(N(M43)+N(N43))&gt;0.01),"Stornare totală, dar suma diferă de factura inițială. ","")&amp;IF(AND(I43="Eroare în factură",J43=""),"Emite și factura corectă. ","")&amp;IF(AND(C43&lt;&gt;"",P43&lt;&gt;"Da"),IF(TODAY()&gt;Q43,"Netransmisă în e-Factura – termen depășit. ","De transmis în e-Factura până la "&amp;RIGHT("0"&amp;DAY(Q43),2)&amp;"."&amp;RIGHT("0"&amp;MONTH(Q43),2)&amp;"."&amp;YEAR(Q43)&amp;". "),"")))</f>
        <v/>
      </c>
    </row>
    <row r="44" spans="2:18" x14ac:dyDescent="0.2">
      <c r="B44" s="15"/>
      <c r="C44" s="16"/>
      <c r="D44" s="15"/>
      <c r="E44" s="17" t="str">
        <f>IF(D44="","",IFERROR(INDEX('Facturi emise'!$D$5:$D$1004,MATCH(D44,'Facturi emise'!$B$5:$B$1004,0)),""))</f>
        <v/>
      </c>
      <c r="F44" s="18" t="str">
        <f>IF(D44="","",IFERROR(INDEX('Facturi emise'!$E$5:$E$1004,MATCH(D44,'Facturi emise'!$B$5:$B$1004,0)),""))</f>
        <v/>
      </c>
      <c r="G44" s="19" t="str">
        <f>IF(D44="","",IFERROR(INDEX('Facturi emise'!$F$5:$F$1004,MATCH(D44,'Facturi emise'!$B$5:$B$1004,0)),""))</f>
        <v/>
      </c>
      <c r="H44" s="20"/>
      <c r="I44" s="21"/>
      <c r="J44" s="15"/>
      <c r="K44" s="22" t="str">
        <f>IF(B44="","",SUMIF('Linii storno'!$B$5:$B$1004,B44,'Linii storno'!$K$5:$K$1004))</f>
        <v/>
      </c>
      <c r="L44" s="22" t="str">
        <f>IF(B44="","",SUMIF('Linii storno'!$B$5:$B$1004,B44,'Linii storno'!$L$5:$L$1004))</f>
        <v/>
      </c>
      <c r="M44" s="22" t="str">
        <f t="shared" si="0"/>
        <v/>
      </c>
      <c r="N44" s="22" t="str">
        <f>IF(D44="","",SUMIF('Facturi emise'!$B$5:$B$1004,D44,'Facturi emise'!$N$5:$N$1004))</f>
        <v/>
      </c>
      <c r="O44" s="22" t="str">
        <f t="shared" si="1"/>
        <v/>
      </c>
      <c r="P44" s="15"/>
      <c r="Q44" s="17" t="str">
        <f t="shared" si="2"/>
        <v/>
      </c>
      <c r="R44" s="23" t="str">
        <f ca="1">IF(AND(B44="",D44=""),"",TRIM(IF(COUNTIF($B$5:$B$304,B44)&gt;1,"Număr dublat. ","")&amp;IF(OR(C44="",D44="",H44="",I44=""),"Date incomplete. ","")&amp;IF(AND(D44&lt;&gt;"",COUNTIF('Facturi emise'!$B$5:$B$1004,D44)=0),"Factura inițială nu există în Facturi emise. ","")&amp;IF(COUNTIF('Linii storno'!$B$5:$B$1004,B44)=0,"Nicio linie stornată. ","")&amp;IF(AND(N(O44)&gt;0,O44&gt;N(N44)+0.01),"Stornat mai mult decât factura inițială. ","")&amp;IF(AND(H44="Stornare totală",ABS(N(M44)+N(N44))&gt;0.01),"Stornare totală, dar suma diferă de factura inițială. ","")&amp;IF(AND(I44="Eroare în factură",J44=""),"Emite și factura corectă. ","")&amp;IF(AND(C44&lt;&gt;"",P44&lt;&gt;"Da"),IF(TODAY()&gt;Q44,"Netransmisă în e-Factura – termen depășit. ","De transmis în e-Factura până la "&amp;RIGHT("0"&amp;DAY(Q44),2)&amp;"."&amp;RIGHT("0"&amp;MONTH(Q44),2)&amp;"."&amp;YEAR(Q44)&amp;". "),"")))</f>
        <v/>
      </c>
    </row>
    <row r="45" spans="2:18" x14ac:dyDescent="0.2">
      <c r="B45" s="15"/>
      <c r="C45" s="16"/>
      <c r="D45" s="15"/>
      <c r="E45" s="17" t="str">
        <f>IF(D45="","",IFERROR(INDEX('Facturi emise'!$D$5:$D$1004,MATCH(D45,'Facturi emise'!$B$5:$B$1004,0)),""))</f>
        <v/>
      </c>
      <c r="F45" s="18" t="str">
        <f>IF(D45="","",IFERROR(INDEX('Facturi emise'!$E$5:$E$1004,MATCH(D45,'Facturi emise'!$B$5:$B$1004,0)),""))</f>
        <v/>
      </c>
      <c r="G45" s="19" t="str">
        <f>IF(D45="","",IFERROR(INDEX('Facturi emise'!$F$5:$F$1004,MATCH(D45,'Facturi emise'!$B$5:$B$1004,0)),""))</f>
        <v/>
      </c>
      <c r="H45" s="20"/>
      <c r="I45" s="21"/>
      <c r="J45" s="15"/>
      <c r="K45" s="22" t="str">
        <f>IF(B45="","",SUMIF('Linii storno'!$B$5:$B$1004,B45,'Linii storno'!$K$5:$K$1004))</f>
        <v/>
      </c>
      <c r="L45" s="22" t="str">
        <f>IF(B45="","",SUMIF('Linii storno'!$B$5:$B$1004,B45,'Linii storno'!$L$5:$L$1004))</f>
        <v/>
      </c>
      <c r="M45" s="22" t="str">
        <f t="shared" si="0"/>
        <v/>
      </c>
      <c r="N45" s="22" t="str">
        <f>IF(D45="","",SUMIF('Facturi emise'!$B$5:$B$1004,D45,'Facturi emise'!$N$5:$N$1004))</f>
        <v/>
      </c>
      <c r="O45" s="22" t="str">
        <f t="shared" si="1"/>
        <v/>
      </c>
      <c r="P45" s="15"/>
      <c r="Q45" s="17" t="str">
        <f t="shared" si="2"/>
        <v/>
      </c>
      <c r="R45" s="23" t="str">
        <f ca="1">IF(AND(B45="",D45=""),"",TRIM(IF(COUNTIF($B$5:$B$304,B45)&gt;1,"Număr dublat. ","")&amp;IF(OR(C45="",D45="",H45="",I45=""),"Date incomplete. ","")&amp;IF(AND(D45&lt;&gt;"",COUNTIF('Facturi emise'!$B$5:$B$1004,D45)=0),"Factura inițială nu există în Facturi emise. ","")&amp;IF(COUNTIF('Linii storno'!$B$5:$B$1004,B45)=0,"Nicio linie stornată. ","")&amp;IF(AND(N(O45)&gt;0,O45&gt;N(N45)+0.01),"Stornat mai mult decât factura inițială. ","")&amp;IF(AND(H45="Stornare totală",ABS(N(M45)+N(N45))&gt;0.01),"Stornare totală, dar suma diferă de factura inițială. ","")&amp;IF(AND(I45="Eroare în factură",J45=""),"Emite și factura corectă. ","")&amp;IF(AND(C45&lt;&gt;"",P45&lt;&gt;"Da"),IF(TODAY()&gt;Q45,"Netransmisă în e-Factura – termen depășit. ","De transmis în e-Factura până la "&amp;RIGHT("0"&amp;DAY(Q45),2)&amp;"."&amp;RIGHT("0"&amp;MONTH(Q45),2)&amp;"."&amp;YEAR(Q45)&amp;". "),"")))</f>
        <v/>
      </c>
    </row>
    <row r="46" spans="2:18" x14ac:dyDescent="0.2">
      <c r="B46" s="15"/>
      <c r="C46" s="16"/>
      <c r="D46" s="15"/>
      <c r="E46" s="17" t="str">
        <f>IF(D46="","",IFERROR(INDEX('Facturi emise'!$D$5:$D$1004,MATCH(D46,'Facturi emise'!$B$5:$B$1004,0)),""))</f>
        <v/>
      </c>
      <c r="F46" s="18" t="str">
        <f>IF(D46="","",IFERROR(INDEX('Facturi emise'!$E$5:$E$1004,MATCH(D46,'Facturi emise'!$B$5:$B$1004,0)),""))</f>
        <v/>
      </c>
      <c r="G46" s="19" t="str">
        <f>IF(D46="","",IFERROR(INDEX('Facturi emise'!$F$5:$F$1004,MATCH(D46,'Facturi emise'!$B$5:$B$1004,0)),""))</f>
        <v/>
      </c>
      <c r="H46" s="20"/>
      <c r="I46" s="21"/>
      <c r="J46" s="15"/>
      <c r="K46" s="22" t="str">
        <f>IF(B46="","",SUMIF('Linii storno'!$B$5:$B$1004,B46,'Linii storno'!$K$5:$K$1004))</f>
        <v/>
      </c>
      <c r="L46" s="22" t="str">
        <f>IF(B46="","",SUMIF('Linii storno'!$B$5:$B$1004,B46,'Linii storno'!$L$5:$L$1004))</f>
        <v/>
      </c>
      <c r="M46" s="22" t="str">
        <f t="shared" si="0"/>
        <v/>
      </c>
      <c r="N46" s="22" t="str">
        <f>IF(D46="","",SUMIF('Facturi emise'!$B$5:$B$1004,D46,'Facturi emise'!$N$5:$N$1004))</f>
        <v/>
      </c>
      <c r="O46" s="22" t="str">
        <f t="shared" si="1"/>
        <v/>
      </c>
      <c r="P46" s="15"/>
      <c r="Q46" s="17" t="str">
        <f t="shared" si="2"/>
        <v/>
      </c>
      <c r="R46" s="23" t="str">
        <f ca="1">IF(AND(B46="",D46=""),"",TRIM(IF(COUNTIF($B$5:$B$304,B46)&gt;1,"Număr dublat. ","")&amp;IF(OR(C46="",D46="",H46="",I46=""),"Date incomplete. ","")&amp;IF(AND(D46&lt;&gt;"",COUNTIF('Facturi emise'!$B$5:$B$1004,D46)=0),"Factura inițială nu există în Facturi emise. ","")&amp;IF(COUNTIF('Linii storno'!$B$5:$B$1004,B46)=0,"Nicio linie stornată. ","")&amp;IF(AND(N(O46)&gt;0,O46&gt;N(N46)+0.01),"Stornat mai mult decât factura inițială. ","")&amp;IF(AND(H46="Stornare totală",ABS(N(M46)+N(N46))&gt;0.01),"Stornare totală, dar suma diferă de factura inițială. ","")&amp;IF(AND(I46="Eroare în factură",J46=""),"Emite și factura corectă. ","")&amp;IF(AND(C46&lt;&gt;"",P46&lt;&gt;"Da"),IF(TODAY()&gt;Q46,"Netransmisă în e-Factura – termen depășit. ","De transmis în e-Factura până la "&amp;RIGHT("0"&amp;DAY(Q46),2)&amp;"."&amp;RIGHT("0"&amp;MONTH(Q46),2)&amp;"."&amp;YEAR(Q46)&amp;". "),"")))</f>
        <v/>
      </c>
    </row>
    <row r="47" spans="2:18" x14ac:dyDescent="0.2">
      <c r="B47" s="15"/>
      <c r="C47" s="16"/>
      <c r="D47" s="15"/>
      <c r="E47" s="17" t="str">
        <f>IF(D47="","",IFERROR(INDEX('Facturi emise'!$D$5:$D$1004,MATCH(D47,'Facturi emise'!$B$5:$B$1004,0)),""))</f>
        <v/>
      </c>
      <c r="F47" s="18" t="str">
        <f>IF(D47="","",IFERROR(INDEX('Facturi emise'!$E$5:$E$1004,MATCH(D47,'Facturi emise'!$B$5:$B$1004,0)),""))</f>
        <v/>
      </c>
      <c r="G47" s="19" t="str">
        <f>IF(D47="","",IFERROR(INDEX('Facturi emise'!$F$5:$F$1004,MATCH(D47,'Facturi emise'!$B$5:$B$1004,0)),""))</f>
        <v/>
      </c>
      <c r="H47" s="20"/>
      <c r="I47" s="21"/>
      <c r="J47" s="15"/>
      <c r="K47" s="22" t="str">
        <f>IF(B47="","",SUMIF('Linii storno'!$B$5:$B$1004,B47,'Linii storno'!$K$5:$K$1004))</f>
        <v/>
      </c>
      <c r="L47" s="22" t="str">
        <f>IF(B47="","",SUMIF('Linii storno'!$B$5:$B$1004,B47,'Linii storno'!$L$5:$L$1004))</f>
        <v/>
      </c>
      <c r="M47" s="22" t="str">
        <f t="shared" si="0"/>
        <v/>
      </c>
      <c r="N47" s="22" t="str">
        <f>IF(D47="","",SUMIF('Facturi emise'!$B$5:$B$1004,D47,'Facturi emise'!$N$5:$N$1004))</f>
        <v/>
      </c>
      <c r="O47" s="22" t="str">
        <f t="shared" si="1"/>
        <v/>
      </c>
      <c r="P47" s="15"/>
      <c r="Q47" s="17" t="str">
        <f t="shared" si="2"/>
        <v/>
      </c>
      <c r="R47" s="23" t="str">
        <f ca="1">IF(AND(B47="",D47=""),"",TRIM(IF(COUNTIF($B$5:$B$304,B47)&gt;1,"Număr dublat. ","")&amp;IF(OR(C47="",D47="",H47="",I47=""),"Date incomplete. ","")&amp;IF(AND(D47&lt;&gt;"",COUNTIF('Facturi emise'!$B$5:$B$1004,D47)=0),"Factura inițială nu există în Facturi emise. ","")&amp;IF(COUNTIF('Linii storno'!$B$5:$B$1004,B47)=0,"Nicio linie stornată. ","")&amp;IF(AND(N(O47)&gt;0,O47&gt;N(N47)+0.01),"Stornat mai mult decât factura inițială. ","")&amp;IF(AND(H47="Stornare totală",ABS(N(M47)+N(N47))&gt;0.01),"Stornare totală, dar suma diferă de factura inițială. ","")&amp;IF(AND(I47="Eroare în factură",J47=""),"Emite și factura corectă. ","")&amp;IF(AND(C47&lt;&gt;"",P47&lt;&gt;"Da"),IF(TODAY()&gt;Q47,"Netransmisă în e-Factura – termen depășit. ","De transmis în e-Factura până la "&amp;RIGHT("0"&amp;DAY(Q47),2)&amp;"."&amp;RIGHT("0"&amp;MONTH(Q47),2)&amp;"."&amp;YEAR(Q47)&amp;". "),"")))</f>
        <v/>
      </c>
    </row>
    <row r="48" spans="2:18" x14ac:dyDescent="0.2">
      <c r="B48" s="15"/>
      <c r="C48" s="16"/>
      <c r="D48" s="15"/>
      <c r="E48" s="17" t="str">
        <f>IF(D48="","",IFERROR(INDEX('Facturi emise'!$D$5:$D$1004,MATCH(D48,'Facturi emise'!$B$5:$B$1004,0)),""))</f>
        <v/>
      </c>
      <c r="F48" s="18" t="str">
        <f>IF(D48="","",IFERROR(INDEX('Facturi emise'!$E$5:$E$1004,MATCH(D48,'Facturi emise'!$B$5:$B$1004,0)),""))</f>
        <v/>
      </c>
      <c r="G48" s="19" t="str">
        <f>IF(D48="","",IFERROR(INDEX('Facturi emise'!$F$5:$F$1004,MATCH(D48,'Facturi emise'!$B$5:$B$1004,0)),""))</f>
        <v/>
      </c>
      <c r="H48" s="20"/>
      <c r="I48" s="21"/>
      <c r="J48" s="15"/>
      <c r="K48" s="22" t="str">
        <f>IF(B48="","",SUMIF('Linii storno'!$B$5:$B$1004,B48,'Linii storno'!$K$5:$K$1004))</f>
        <v/>
      </c>
      <c r="L48" s="22" t="str">
        <f>IF(B48="","",SUMIF('Linii storno'!$B$5:$B$1004,B48,'Linii storno'!$L$5:$L$1004))</f>
        <v/>
      </c>
      <c r="M48" s="22" t="str">
        <f t="shared" si="0"/>
        <v/>
      </c>
      <c r="N48" s="22" t="str">
        <f>IF(D48="","",SUMIF('Facturi emise'!$B$5:$B$1004,D48,'Facturi emise'!$N$5:$N$1004))</f>
        <v/>
      </c>
      <c r="O48" s="22" t="str">
        <f t="shared" si="1"/>
        <v/>
      </c>
      <c r="P48" s="15"/>
      <c r="Q48" s="17" t="str">
        <f t="shared" si="2"/>
        <v/>
      </c>
      <c r="R48" s="23" t="str">
        <f ca="1">IF(AND(B48="",D48=""),"",TRIM(IF(COUNTIF($B$5:$B$304,B48)&gt;1,"Număr dublat. ","")&amp;IF(OR(C48="",D48="",H48="",I48=""),"Date incomplete. ","")&amp;IF(AND(D48&lt;&gt;"",COUNTIF('Facturi emise'!$B$5:$B$1004,D48)=0),"Factura inițială nu există în Facturi emise. ","")&amp;IF(COUNTIF('Linii storno'!$B$5:$B$1004,B48)=0,"Nicio linie stornată. ","")&amp;IF(AND(N(O48)&gt;0,O48&gt;N(N48)+0.01),"Stornat mai mult decât factura inițială. ","")&amp;IF(AND(H48="Stornare totală",ABS(N(M48)+N(N48))&gt;0.01),"Stornare totală, dar suma diferă de factura inițială. ","")&amp;IF(AND(I48="Eroare în factură",J48=""),"Emite și factura corectă. ","")&amp;IF(AND(C48&lt;&gt;"",P48&lt;&gt;"Da"),IF(TODAY()&gt;Q48,"Netransmisă în e-Factura – termen depășit. ","De transmis în e-Factura până la "&amp;RIGHT("0"&amp;DAY(Q48),2)&amp;"."&amp;RIGHT("0"&amp;MONTH(Q48),2)&amp;"."&amp;YEAR(Q48)&amp;". "),"")))</f>
        <v/>
      </c>
    </row>
    <row r="49" spans="2:18" x14ac:dyDescent="0.2">
      <c r="B49" s="15"/>
      <c r="C49" s="16"/>
      <c r="D49" s="15"/>
      <c r="E49" s="17" t="str">
        <f>IF(D49="","",IFERROR(INDEX('Facturi emise'!$D$5:$D$1004,MATCH(D49,'Facturi emise'!$B$5:$B$1004,0)),""))</f>
        <v/>
      </c>
      <c r="F49" s="18" t="str">
        <f>IF(D49="","",IFERROR(INDEX('Facturi emise'!$E$5:$E$1004,MATCH(D49,'Facturi emise'!$B$5:$B$1004,0)),""))</f>
        <v/>
      </c>
      <c r="G49" s="19" t="str">
        <f>IF(D49="","",IFERROR(INDEX('Facturi emise'!$F$5:$F$1004,MATCH(D49,'Facturi emise'!$B$5:$B$1004,0)),""))</f>
        <v/>
      </c>
      <c r="H49" s="20"/>
      <c r="I49" s="21"/>
      <c r="J49" s="15"/>
      <c r="K49" s="22" t="str">
        <f>IF(B49="","",SUMIF('Linii storno'!$B$5:$B$1004,B49,'Linii storno'!$K$5:$K$1004))</f>
        <v/>
      </c>
      <c r="L49" s="22" t="str">
        <f>IF(B49="","",SUMIF('Linii storno'!$B$5:$B$1004,B49,'Linii storno'!$L$5:$L$1004))</f>
        <v/>
      </c>
      <c r="M49" s="22" t="str">
        <f t="shared" si="0"/>
        <v/>
      </c>
      <c r="N49" s="22" t="str">
        <f>IF(D49="","",SUMIF('Facturi emise'!$B$5:$B$1004,D49,'Facturi emise'!$N$5:$N$1004))</f>
        <v/>
      </c>
      <c r="O49" s="22" t="str">
        <f t="shared" si="1"/>
        <v/>
      </c>
      <c r="P49" s="15"/>
      <c r="Q49" s="17" t="str">
        <f t="shared" si="2"/>
        <v/>
      </c>
      <c r="R49" s="23" t="str">
        <f ca="1">IF(AND(B49="",D49=""),"",TRIM(IF(COUNTIF($B$5:$B$304,B49)&gt;1,"Număr dublat. ","")&amp;IF(OR(C49="",D49="",H49="",I49=""),"Date incomplete. ","")&amp;IF(AND(D49&lt;&gt;"",COUNTIF('Facturi emise'!$B$5:$B$1004,D49)=0),"Factura inițială nu există în Facturi emise. ","")&amp;IF(COUNTIF('Linii storno'!$B$5:$B$1004,B49)=0,"Nicio linie stornată. ","")&amp;IF(AND(N(O49)&gt;0,O49&gt;N(N49)+0.01),"Stornat mai mult decât factura inițială. ","")&amp;IF(AND(H49="Stornare totală",ABS(N(M49)+N(N49))&gt;0.01),"Stornare totală, dar suma diferă de factura inițială. ","")&amp;IF(AND(I49="Eroare în factură",J49=""),"Emite și factura corectă. ","")&amp;IF(AND(C49&lt;&gt;"",P49&lt;&gt;"Da"),IF(TODAY()&gt;Q49,"Netransmisă în e-Factura – termen depășit. ","De transmis în e-Factura până la "&amp;RIGHT("0"&amp;DAY(Q49),2)&amp;"."&amp;RIGHT("0"&amp;MONTH(Q49),2)&amp;"."&amp;YEAR(Q49)&amp;". "),"")))</f>
        <v/>
      </c>
    </row>
    <row r="50" spans="2:18" x14ac:dyDescent="0.2">
      <c r="B50" s="15"/>
      <c r="C50" s="16"/>
      <c r="D50" s="15"/>
      <c r="E50" s="17" t="str">
        <f>IF(D50="","",IFERROR(INDEX('Facturi emise'!$D$5:$D$1004,MATCH(D50,'Facturi emise'!$B$5:$B$1004,0)),""))</f>
        <v/>
      </c>
      <c r="F50" s="18" t="str">
        <f>IF(D50="","",IFERROR(INDEX('Facturi emise'!$E$5:$E$1004,MATCH(D50,'Facturi emise'!$B$5:$B$1004,0)),""))</f>
        <v/>
      </c>
      <c r="G50" s="19" t="str">
        <f>IF(D50="","",IFERROR(INDEX('Facturi emise'!$F$5:$F$1004,MATCH(D50,'Facturi emise'!$B$5:$B$1004,0)),""))</f>
        <v/>
      </c>
      <c r="H50" s="20"/>
      <c r="I50" s="21"/>
      <c r="J50" s="15"/>
      <c r="K50" s="22" t="str">
        <f>IF(B50="","",SUMIF('Linii storno'!$B$5:$B$1004,B50,'Linii storno'!$K$5:$K$1004))</f>
        <v/>
      </c>
      <c r="L50" s="22" t="str">
        <f>IF(B50="","",SUMIF('Linii storno'!$B$5:$B$1004,B50,'Linii storno'!$L$5:$L$1004))</f>
        <v/>
      </c>
      <c r="M50" s="22" t="str">
        <f t="shared" si="0"/>
        <v/>
      </c>
      <c r="N50" s="22" t="str">
        <f>IF(D50="","",SUMIF('Facturi emise'!$B$5:$B$1004,D50,'Facturi emise'!$N$5:$N$1004))</f>
        <v/>
      </c>
      <c r="O50" s="22" t="str">
        <f t="shared" si="1"/>
        <v/>
      </c>
      <c r="P50" s="15"/>
      <c r="Q50" s="17" t="str">
        <f t="shared" si="2"/>
        <v/>
      </c>
      <c r="R50" s="23" t="str">
        <f ca="1">IF(AND(B50="",D50=""),"",TRIM(IF(COUNTIF($B$5:$B$304,B50)&gt;1,"Număr dublat. ","")&amp;IF(OR(C50="",D50="",H50="",I50=""),"Date incomplete. ","")&amp;IF(AND(D50&lt;&gt;"",COUNTIF('Facturi emise'!$B$5:$B$1004,D50)=0),"Factura inițială nu există în Facturi emise. ","")&amp;IF(COUNTIF('Linii storno'!$B$5:$B$1004,B50)=0,"Nicio linie stornată. ","")&amp;IF(AND(N(O50)&gt;0,O50&gt;N(N50)+0.01),"Stornat mai mult decât factura inițială. ","")&amp;IF(AND(H50="Stornare totală",ABS(N(M50)+N(N50))&gt;0.01),"Stornare totală, dar suma diferă de factura inițială. ","")&amp;IF(AND(I50="Eroare în factură",J50=""),"Emite și factura corectă. ","")&amp;IF(AND(C50&lt;&gt;"",P50&lt;&gt;"Da"),IF(TODAY()&gt;Q50,"Netransmisă în e-Factura – termen depășit. ","De transmis în e-Factura până la "&amp;RIGHT("0"&amp;DAY(Q50),2)&amp;"."&amp;RIGHT("0"&amp;MONTH(Q50),2)&amp;"."&amp;YEAR(Q50)&amp;". "),"")))</f>
        <v/>
      </c>
    </row>
    <row r="51" spans="2:18" x14ac:dyDescent="0.2">
      <c r="B51" s="15"/>
      <c r="C51" s="16"/>
      <c r="D51" s="15"/>
      <c r="E51" s="17" t="str">
        <f>IF(D51="","",IFERROR(INDEX('Facturi emise'!$D$5:$D$1004,MATCH(D51,'Facturi emise'!$B$5:$B$1004,0)),""))</f>
        <v/>
      </c>
      <c r="F51" s="18" t="str">
        <f>IF(D51="","",IFERROR(INDEX('Facturi emise'!$E$5:$E$1004,MATCH(D51,'Facturi emise'!$B$5:$B$1004,0)),""))</f>
        <v/>
      </c>
      <c r="G51" s="19" t="str">
        <f>IF(D51="","",IFERROR(INDEX('Facturi emise'!$F$5:$F$1004,MATCH(D51,'Facturi emise'!$B$5:$B$1004,0)),""))</f>
        <v/>
      </c>
      <c r="H51" s="20"/>
      <c r="I51" s="21"/>
      <c r="J51" s="15"/>
      <c r="K51" s="22" t="str">
        <f>IF(B51="","",SUMIF('Linii storno'!$B$5:$B$1004,B51,'Linii storno'!$K$5:$K$1004))</f>
        <v/>
      </c>
      <c r="L51" s="22" t="str">
        <f>IF(B51="","",SUMIF('Linii storno'!$B$5:$B$1004,B51,'Linii storno'!$L$5:$L$1004))</f>
        <v/>
      </c>
      <c r="M51" s="22" t="str">
        <f t="shared" si="0"/>
        <v/>
      </c>
      <c r="N51" s="22" t="str">
        <f>IF(D51="","",SUMIF('Facturi emise'!$B$5:$B$1004,D51,'Facturi emise'!$N$5:$N$1004))</f>
        <v/>
      </c>
      <c r="O51" s="22" t="str">
        <f t="shared" si="1"/>
        <v/>
      </c>
      <c r="P51" s="15"/>
      <c r="Q51" s="17" t="str">
        <f t="shared" si="2"/>
        <v/>
      </c>
      <c r="R51" s="23" t="str">
        <f ca="1">IF(AND(B51="",D51=""),"",TRIM(IF(COUNTIF($B$5:$B$304,B51)&gt;1,"Număr dublat. ","")&amp;IF(OR(C51="",D51="",H51="",I51=""),"Date incomplete. ","")&amp;IF(AND(D51&lt;&gt;"",COUNTIF('Facturi emise'!$B$5:$B$1004,D51)=0),"Factura inițială nu există în Facturi emise. ","")&amp;IF(COUNTIF('Linii storno'!$B$5:$B$1004,B51)=0,"Nicio linie stornată. ","")&amp;IF(AND(N(O51)&gt;0,O51&gt;N(N51)+0.01),"Stornat mai mult decât factura inițială. ","")&amp;IF(AND(H51="Stornare totală",ABS(N(M51)+N(N51))&gt;0.01),"Stornare totală, dar suma diferă de factura inițială. ","")&amp;IF(AND(I51="Eroare în factură",J51=""),"Emite și factura corectă. ","")&amp;IF(AND(C51&lt;&gt;"",P51&lt;&gt;"Da"),IF(TODAY()&gt;Q51,"Netransmisă în e-Factura – termen depășit. ","De transmis în e-Factura până la "&amp;RIGHT("0"&amp;DAY(Q51),2)&amp;"."&amp;RIGHT("0"&amp;MONTH(Q51),2)&amp;"."&amp;YEAR(Q51)&amp;". "),"")))</f>
        <v/>
      </c>
    </row>
    <row r="52" spans="2:18" x14ac:dyDescent="0.2">
      <c r="B52" s="15"/>
      <c r="C52" s="16"/>
      <c r="D52" s="15"/>
      <c r="E52" s="17" t="str">
        <f>IF(D52="","",IFERROR(INDEX('Facturi emise'!$D$5:$D$1004,MATCH(D52,'Facturi emise'!$B$5:$B$1004,0)),""))</f>
        <v/>
      </c>
      <c r="F52" s="18" t="str">
        <f>IF(D52="","",IFERROR(INDEX('Facturi emise'!$E$5:$E$1004,MATCH(D52,'Facturi emise'!$B$5:$B$1004,0)),""))</f>
        <v/>
      </c>
      <c r="G52" s="19" t="str">
        <f>IF(D52="","",IFERROR(INDEX('Facturi emise'!$F$5:$F$1004,MATCH(D52,'Facturi emise'!$B$5:$B$1004,0)),""))</f>
        <v/>
      </c>
      <c r="H52" s="20"/>
      <c r="I52" s="21"/>
      <c r="J52" s="15"/>
      <c r="K52" s="22" t="str">
        <f>IF(B52="","",SUMIF('Linii storno'!$B$5:$B$1004,B52,'Linii storno'!$K$5:$K$1004))</f>
        <v/>
      </c>
      <c r="L52" s="22" t="str">
        <f>IF(B52="","",SUMIF('Linii storno'!$B$5:$B$1004,B52,'Linii storno'!$L$5:$L$1004))</f>
        <v/>
      </c>
      <c r="M52" s="22" t="str">
        <f t="shared" si="0"/>
        <v/>
      </c>
      <c r="N52" s="22" t="str">
        <f>IF(D52="","",SUMIF('Facturi emise'!$B$5:$B$1004,D52,'Facturi emise'!$N$5:$N$1004))</f>
        <v/>
      </c>
      <c r="O52" s="22" t="str">
        <f t="shared" si="1"/>
        <v/>
      </c>
      <c r="P52" s="15"/>
      <c r="Q52" s="17" t="str">
        <f t="shared" si="2"/>
        <v/>
      </c>
      <c r="R52" s="23" t="str">
        <f ca="1">IF(AND(B52="",D52=""),"",TRIM(IF(COUNTIF($B$5:$B$304,B52)&gt;1,"Număr dublat. ","")&amp;IF(OR(C52="",D52="",H52="",I52=""),"Date incomplete. ","")&amp;IF(AND(D52&lt;&gt;"",COUNTIF('Facturi emise'!$B$5:$B$1004,D52)=0),"Factura inițială nu există în Facturi emise. ","")&amp;IF(COUNTIF('Linii storno'!$B$5:$B$1004,B52)=0,"Nicio linie stornată. ","")&amp;IF(AND(N(O52)&gt;0,O52&gt;N(N52)+0.01),"Stornat mai mult decât factura inițială. ","")&amp;IF(AND(H52="Stornare totală",ABS(N(M52)+N(N52))&gt;0.01),"Stornare totală, dar suma diferă de factura inițială. ","")&amp;IF(AND(I52="Eroare în factură",J52=""),"Emite și factura corectă. ","")&amp;IF(AND(C52&lt;&gt;"",P52&lt;&gt;"Da"),IF(TODAY()&gt;Q52,"Netransmisă în e-Factura – termen depășit. ","De transmis în e-Factura până la "&amp;RIGHT("0"&amp;DAY(Q52),2)&amp;"."&amp;RIGHT("0"&amp;MONTH(Q52),2)&amp;"."&amp;YEAR(Q52)&amp;". "),"")))</f>
        <v/>
      </c>
    </row>
    <row r="53" spans="2:18" x14ac:dyDescent="0.2">
      <c r="B53" s="15"/>
      <c r="C53" s="16"/>
      <c r="D53" s="15"/>
      <c r="E53" s="17" t="str">
        <f>IF(D53="","",IFERROR(INDEX('Facturi emise'!$D$5:$D$1004,MATCH(D53,'Facturi emise'!$B$5:$B$1004,0)),""))</f>
        <v/>
      </c>
      <c r="F53" s="18" t="str">
        <f>IF(D53="","",IFERROR(INDEX('Facturi emise'!$E$5:$E$1004,MATCH(D53,'Facturi emise'!$B$5:$B$1004,0)),""))</f>
        <v/>
      </c>
      <c r="G53" s="19" t="str">
        <f>IF(D53="","",IFERROR(INDEX('Facturi emise'!$F$5:$F$1004,MATCH(D53,'Facturi emise'!$B$5:$B$1004,0)),""))</f>
        <v/>
      </c>
      <c r="H53" s="20"/>
      <c r="I53" s="21"/>
      <c r="J53" s="15"/>
      <c r="K53" s="22" t="str">
        <f>IF(B53="","",SUMIF('Linii storno'!$B$5:$B$1004,B53,'Linii storno'!$K$5:$K$1004))</f>
        <v/>
      </c>
      <c r="L53" s="22" t="str">
        <f>IF(B53="","",SUMIF('Linii storno'!$B$5:$B$1004,B53,'Linii storno'!$L$5:$L$1004))</f>
        <v/>
      </c>
      <c r="M53" s="22" t="str">
        <f t="shared" si="0"/>
        <v/>
      </c>
      <c r="N53" s="22" t="str">
        <f>IF(D53="","",SUMIF('Facturi emise'!$B$5:$B$1004,D53,'Facturi emise'!$N$5:$N$1004))</f>
        <v/>
      </c>
      <c r="O53" s="22" t="str">
        <f t="shared" si="1"/>
        <v/>
      </c>
      <c r="P53" s="15"/>
      <c r="Q53" s="17" t="str">
        <f t="shared" si="2"/>
        <v/>
      </c>
      <c r="R53" s="23" t="str">
        <f ca="1">IF(AND(B53="",D53=""),"",TRIM(IF(COUNTIF($B$5:$B$304,B53)&gt;1,"Număr dublat. ","")&amp;IF(OR(C53="",D53="",H53="",I53=""),"Date incomplete. ","")&amp;IF(AND(D53&lt;&gt;"",COUNTIF('Facturi emise'!$B$5:$B$1004,D53)=0),"Factura inițială nu există în Facturi emise. ","")&amp;IF(COUNTIF('Linii storno'!$B$5:$B$1004,B53)=0,"Nicio linie stornată. ","")&amp;IF(AND(N(O53)&gt;0,O53&gt;N(N53)+0.01),"Stornat mai mult decât factura inițială. ","")&amp;IF(AND(H53="Stornare totală",ABS(N(M53)+N(N53))&gt;0.01),"Stornare totală, dar suma diferă de factura inițială. ","")&amp;IF(AND(I53="Eroare în factură",J53=""),"Emite și factura corectă. ","")&amp;IF(AND(C53&lt;&gt;"",P53&lt;&gt;"Da"),IF(TODAY()&gt;Q53,"Netransmisă în e-Factura – termen depășit. ","De transmis în e-Factura până la "&amp;RIGHT("0"&amp;DAY(Q53),2)&amp;"."&amp;RIGHT("0"&amp;MONTH(Q53),2)&amp;"."&amp;YEAR(Q53)&amp;". "),"")))</f>
        <v/>
      </c>
    </row>
    <row r="54" spans="2:18" x14ac:dyDescent="0.2">
      <c r="B54" s="15"/>
      <c r="C54" s="16"/>
      <c r="D54" s="15"/>
      <c r="E54" s="17" t="str">
        <f>IF(D54="","",IFERROR(INDEX('Facturi emise'!$D$5:$D$1004,MATCH(D54,'Facturi emise'!$B$5:$B$1004,0)),""))</f>
        <v/>
      </c>
      <c r="F54" s="18" t="str">
        <f>IF(D54="","",IFERROR(INDEX('Facturi emise'!$E$5:$E$1004,MATCH(D54,'Facturi emise'!$B$5:$B$1004,0)),""))</f>
        <v/>
      </c>
      <c r="G54" s="19" t="str">
        <f>IF(D54="","",IFERROR(INDEX('Facturi emise'!$F$5:$F$1004,MATCH(D54,'Facturi emise'!$B$5:$B$1004,0)),""))</f>
        <v/>
      </c>
      <c r="H54" s="20"/>
      <c r="I54" s="21"/>
      <c r="J54" s="15"/>
      <c r="K54" s="22" t="str">
        <f>IF(B54="","",SUMIF('Linii storno'!$B$5:$B$1004,B54,'Linii storno'!$K$5:$K$1004))</f>
        <v/>
      </c>
      <c r="L54" s="22" t="str">
        <f>IF(B54="","",SUMIF('Linii storno'!$B$5:$B$1004,B54,'Linii storno'!$L$5:$L$1004))</f>
        <v/>
      </c>
      <c r="M54" s="22" t="str">
        <f t="shared" si="0"/>
        <v/>
      </c>
      <c r="N54" s="22" t="str">
        <f>IF(D54="","",SUMIF('Facturi emise'!$B$5:$B$1004,D54,'Facturi emise'!$N$5:$N$1004))</f>
        <v/>
      </c>
      <c r="O54" s="22" t="str">
        <f t="shared" si="1"/>
        <v/>
      </c>
      <c r="P54" s="15"/>
      <c r="Q54" s="17" t="str">
        <f t="shared" si="2"/>
        <v/>
      </c>
      <c r="R54" s="23" t="str">
        <f ca="1">IF(AND(B54="",D54=""),"",TRIM(IF(COUNTIF($B$5:$B$304,B54)&gt;1,"Număr dublat. ","")&amp;IF(OR(C54="",D54="",H54="",I54=""),"Date incomplete. ","")&amp;IF(AND(D54&lt;&gt;"",COUNTIF('Facturi emise'!$B$5:$B$1004,D54)=0),"Factura inițială nu există în Facturi emise. ","")&amp;IF(COUNTIF('Linii storno'!$B$5:$B$1004,B54)=0,"Nicio linie stornată. ","")&amp;IF(AND(N(O54)&gt;0,O54&gt;N(N54)+0.01),"Stornat mai mult decât factura inițială. ","")&amp;IF(AND(H54="Stornare totală",ABS(N(M54)+N(N54))&gt;0.01),"Stornare totală, dar suma diferă de factura inițială. ","")&amp;IF(AND(I54="Eroare în factură",J54=""),"Emite și factura corectă. ","")&amp;IF(AND(C54&lt;&gt;"",P54&lt;&gt;"Da"),IF(TODAY()&gt;Q54,"Netransmisă în e-Factura – termen depășit. ","De transmis în e-Factura până la "&amp;RIGHT("0"&amp;DAY(Q54),2)&amp;"."&amp;RIGHT("0"&amp;MONTH(Q54),2)&amp;"."&amp;YEAR(Q54)&amp;". "),"")))</f>
        <v/>
      </c>
    </row>
    <row r="55" spans="2:18" x14ac:dyDescent="0.2">
      <c r="B55" s="15"/>
      <c r="C55" s="16"/>
      <c r="D55" s="15"/>
      <c r="E55" s="17" t="str">
        <f>IF(D55="","",IFERROR(INDEX('Facturi emise'!$D$5:$D$1004,MATCH(D55,'Facturi emise'!$B$5:$B$1004,0)),""))</f>
        <v/>
      </c>
      <c r="F55" s="18" t="str">
        <f>IF(D55="","",IFERROR(INDEX('Facturi emise'!$E$5:$E$1004,MATCH(D55,'Facturi emise'!$B$5:$B$1004,0)),""))</f>
        <v/>
      </c>
      <c r="G55" s="19" t="str">
        <f>IF(D55="","",IFERROR(INDEX('Facturi emise'!$F$5:$F$1004,MATCH(D55,'Facturi emise'!$B$5:$B$1004,0)),""))</f>
        <v/>
      </c>
      <c r="H55" s="20"/>
      <c r="I55" s="21"/>
      <c r="J55" s="15"/>
      <c r="K55" s="22" t="str">
        <f>IF(B55="","",SUMIF('Linii storno'!$B$5:$B$1004,B55,'Linii storno'!$K$5:$K$1004))</f>
        <v/>
      </c>
      <c r="L55" s="22" t="str">
        <f>IF(B55="","",SUMIF('Linii storno'!$B$5:$B$1004,B55,'Linii storno'!$L$5:$L$1004))</f>
        <v/>
      </c>
      <c r="M55" s="22" t="str">
        <f t="shared" si="0"/>
        <v/>
      </c>
      <c r="N55" s="22" t="str">
        <f>IF(D55="","",SUMIF('Facturi emise'!$B$5:$B$1004,D55,'Facturi emise'!$N$5:$N$1004))</f>
        <v/>
      </c>
      <c r="O55" s="22" t="str">
        <f t="shared" si="1"/>
        <v/>
      </c>
      <c r="P55" s="15"/>
      <c r="Q55" s="17" t="str">
        <f t="shared" si="2"/>
        <v/>
      </c>
      <c r="R55" s="23" t="str">
        <f ca="1">IF(AND(B55="",D55=""),"",TRIM(IF(COUNTIF($B$5:$B$304,B55)&gt;1,"Număr dublat. ","")&amp;IF(OR(C55="",D55="",H55="",I55=""),"Date incomplete. ","")&amp;IF(AND(D55&lt;&gt;"",COUNTIF('Facturi emise'!$B$5:$B$1004,D55)=0),"Factura inițială nu există în Facturi emise. ","")&amp;IF(COUNTIF('Linii storno'!$B$5:$B$1004,B55)=0,"Nicio linie stornată. ","")&amp;IF(AND(N(O55)&gt;0,O55&gt;N(N55)+0.01),"Stornat mai mult decât factura inițială. ","")&amp;IF(AND(H55="Stornare totală",ABS(N(M55)+N(N55))&gt;0.01),"Stornare totală, dar suma diferă de factura inițială. ","")&amp;IF(AND(I55="Eroare în factură",J55=""),"Emite și factura corectă. ","")&amp;IF(AND(C55&lt;&gt;"",P55&lt;&gt;"Da"),IF(TODAY()&gt;Q55,"Netransmisă în e-Factura – termen depășit. ","De transmis în e-Factura până la "&amp;RIGHT("0"&amp;DAY(Q55),2)&amp;"."&amp;RIGHT("0"&amp;MONTH(Q55),2)&amp;"."&amp;YEAR(Q55)&amp;". "),"")))</f>
        <v/>
      </c>
    </row>
    <row r="56" spans="2:18" x14ac:dyDescent="0.2">
      <c r="B56" s="15"/>
      <c r="C56" s="16"/>
      <c r="D56" s="15"/>
      <c r="E56" s="17" t="str">
        <f>IF(D56="","",IFERROR(INDEX('Facturi emise'!$D$5:$D$1004,MATCH(D56,'Facturi emise'!$B$5:$B$1004,0)),""))</f>
        <v/>
      </c>
      <c r="F56" s="18" t="str">
        <f>IF(D56="","",IFERROR(INDEX('Facturi emise'!$E$5:$E$1004,MATCH(D56,'Facturi emise'!$B$5:$B$1004,0)),""))</f>
        <v/>
      </c>
      <c r="G56" s="19" t="str">
        <f>IF(D56="","",IFERROR(INDEX('Facturi emise'!$F$5:$F$1004,MATCH(D56,'Facturi emise'!$B$5:$B$1004,0)),""))</f>
        <v/>
      </c>
      <c r="H56" s="20"/>
      <c r="I56" s="21"/>
      <c r="J56" s="15"/>
      <c r="K56" s="22" t="str">
        <f>IF(B56="","",SUMIF('Linii storno'!$B$5:$B$1004,B56,'Linii storno'!$K$5:$K$1004))</f>
        <v/>
      </c>
      <c r="L56" s="22" t="str">
        <f>IF(B56="","",SUMIF('Linii storno'!$B$5:$B$1004,B56,'Linii storno'!$L$5:$L$1004))</f>
        <v/>
      </c>
      <c r="M56" s="22" t="str">
        <f t="shared" si="0"/>
        <v/>
      </c>
      <c r="N56" s="22" t="str">
        <f>IF(D56="","",SUMIF('Facturi emise'!$B$5:$B$1004,D56,'Facturi emise'!$N$5:$N$1004))</f>
        <v/>
      </c>
      <c r="O56" s="22" t="str">
        <f t="shared" si="1"/>
        <v/>
      </c>
      <c r="P56" s="15"/>
      <c r="Q56" s="17" t="str">
        <f t="shared" si="2"/>
        <v/>
      </c>
      <c r="R56" s="23" t="str">
        <f ca="1">IF(AND(B56="",D56=""),"",TRIM(IF(COUNTIF($B$5:$B$304,B56)&gt;1,"Număr dublat. ","")&amp;IF(OR(C56="",D56="",H56="",I56=""),"Date incomplete. ","")&amp;IF(AND(D56&lt;&gt;"",COUNTIF('Facturi emise'!$B$5:$B$1004,D56)=0),"Factura inițială nu există în Facturi emise. ","")&amp;IF(COUNTIF('Linii storno'!$B$5:$B$1004,B56)=0,"Nicio linie stornată. ","")&amp;IF(AND(N(O56)&gt;0,O56&gt;N(N56)+0.01),"Stornat mai mult decât factura inițială. ","")&amp;IF(AND(H56="Stornare totală",ABS(N(M56)+N(N56))&gt;0.01),"Stornare totală, dar suma diferă de factura inițială. ","")&amp;IF(AND(I56="Eroare în factură",J56=""),"Emite și factura corectă. ","")&amp;IF(AND(C56&lt;&gt;"",P56&lt;&gt;"Da"),IF(TODAY()&gt;Q56,"Netransmisă în e-Factura – termen depășit. ","De transmis în e-Factura până la "&amp;RIGHT("0"&amp;DAY(Q56),2)&amp;"."&amp;RIGHT("0"&amp;MONTH(Q56),2)&amp;"."&amp;YEAR(Q56)&amp;". "),"")))</f>
        <v/>
      </c>
    </row>
    <row r="57" spans="2:18" x14ac:dyDescent="0.2">
      <c r="B57" s="15"/>
      <c r="C57" s="16"/>
      <c r="D57" s="15"/>
      <c r="E57" s="17" t="str">
        <f>IF(D57="","",IFERROR(INDEX('Facturi emise'!$D$5:$D$1004,MATCH(D57,'Facturi emise'!$B$5:$B$1004,0)),""))</f>
        <v/>
      </c>
      <c r="F57" s="18" t="str">
        <f>IF(D57="","",IFERROR(INDEX('Facturi emise'!$E$5:$E$1004,MATCH(D57,'Facturi emise'!$B$5:$B$1004,0)),""))</f>
        <v/>
      </c>
      <c r="G57" s="19" t="str">
        <f>IF(D57="","",IFERROR(INDEX('Facturi emise'!$F$5:$F$1004,MATCH(D57,'Facturi emise'!$B$5:$B$1004,0)),""))</f>
        <v/>
      </c>
      <c r="H57" s="20"/>
      <c r="I57" s="21"/>
      <c r="J57" s="15"/>
      <c r="K57" s="22" t="str">
        <f>IF(B57="","",SUMIF('Linii storno'!$B$5:$B$1004,B57,'Linii storno'!$K$5:$K$1004))</f>
        <v/>
      </c>
      <c r="L57" s="22" t="str">
        <f>IF(B57="","",SUMIF('Linii storno'!$B$5:$B$1004,B57,'Linii storno'!$L$5:$L$1004))</f>
        <v/>
      </c>
      <c r="M57" s="22" t="str">
        <f t="shared" si="0"/>
        <v/>
      </c>
      <c r="N57" s="22" t="str">
        <f>IF(D57="","",SUMIF('Facturi emise'!$B$5:$B$1004,D57,'Facturi emise'!$N$5:$N$1004))</f>
        <v/>
      </c>
      <c r="O57" s="22" t="str">
        <f t="shared" si="1"/>
        <v/>
      </c>
      <c r="P57" s="15"/>
      <c r="Q57" s="17" t="str">
        <f t="shared" si="2"/>
        <v/>
      </c>
      <c r="R57" s="23" t="str">
        <f ca="1">IF(AND(B57="",D57=""),"",TRIM(IF(COUNTIF($B$5:$B$304,B57)&gt;1,"Număr dublat. ","")&amp;IF(OR(C57="",D57="",H57="",I57=""),"Date incomplete. ","")&amp;IF(AND(D57&lt;&gt;"",COUNTIF('Facturi emise'!$B$5:$B$1004,D57)=0),"Factura inițială nu există în Facturi emise. ","")&amp;IF(COUNTIF('Linii storno'!$B$5:$B$1004,B57)=0,"Nicio linie stornată. ","")&amp;IF(AND(N(O57)&gt;0,O57&gt;N(N57)+0.01),"Stornat mai mult decât factura inițială. ","")&amp;IF(AND(H57="Stornare totală",ABS(N(M57)+N(N57))&gt;0.01),"Stornare totală, dar suma diferă de factura inițială. ","")&amp;IF(AND(I57="Eroare în factură",J57=""),"Emite și factura corectă. ","")&amp;IF(AND(C57&lt;&gt;"",P57&lt;&gt;"Da"),IF(TODAY()&gt;Q57,"Netransmisă în e-Factura – termen depășit. ","De transmis în e-Factura până la "&amp;RIGHT("0"&amp;DAY(Q57),2)&amp;"."&amp;RIGHT("0"&amp;MONTH(Q57),2)&amp;"."&amp;YEAR(Q57)&amp;". "),"")))</f>
        <v/>
      </c>
    </row>
    <row r="58" spans="2:18" x14ac:dyDescent="0.2">
      <c r="B58" s="15"/>
      <c r="C58" s="16"/>
      <c r="D58" s="15"/>
      <c r="E58" s="17" t="str">
        <f>IF(D58="","",IFERROR(INDEX('Facturi emise'!$D$5:$D$1004,MATCH(D58,'Facturi emise'!$B$5:$B$1004,0)),""))</f>
        <v/>
      </c>
      <c r="F58" s="18" t="str">
        <f>IF(D58="","",IFERROR(INDEX('Facturi emise'!$E$5:$E$1004,MATCH(D58,'Facturi emise'!$B$5:$B$1004,0)),""))</f>
        <v/>
      </c>
      <c r="G58" s="19" t="str">
        <f>IF(D58="","",IFERROR(INDEX('Facturi emise'!$F$5:$F$1004,MATCH(D58,'Facturi emise'!$B$5:$B$1004,0)),""))</f>
        <v/>
      </c>
      <c r="H58" s="20"/>
      <c r="I58" s="21"/>
      <c r="J58" s="15"/>
      <c r="K58" s="22" t="str">
        <f>IF(B58="","",SUMIF('Linii storno'!$B$5:$B$1004,B58,'Linii storno'!$K$5:$K$1004))</f>
        <v/>
      </c>
      <c r="L58" s="22" t="str">
        <f>IF(B58="","",SUMIF('Linii storno'!$B$5:$B$1004,B58,'Linii storno'!$L$5:$L$1004))</f>
        <v/>
      </c>
      <c r="M58" s="22" t="str">
        <f t="shared" si="0"/>
        <v/>
      </c>
      <c r="N58" s="22" t="str">
        <f>IF(D58="","",SUMIF('Facturi emise'!$B$5:$B$1004,D58,'Facturi emise'!$N$5:$N$1004))</f>
        <v/>
      </c>
      <c r="O58" s="22" t="str">
        <f t="shared" si="1"/>
        <v/>
      </c>
      <c r="P58" s="15"/>
      <c r="Q58" s="17" t="str">
        <f t="shared" si="2"/>
        <v/>
      </c>
      <c r="R58" s="23" t="str">
        <f ca="1">IF(AND(B58="",D58=""),"",TRIM(IF(COUNTIF($B$5:$B$304,B58)&gt;1,"Număr dublat. ","")&amp;IF(OR(C58="",D58="",H58="",I58=""),"Date incomplete. ","")&amp;IF(AND(D58&lt;&gt;"",COUNTIF('Facturi emise'!$B$5:$B$1004,D58)=0),"Factura inițială nu există în Facturi emise. ","")&amp;IF(COUNTIF('Linii storno'!$B$5:$B$1004,B58)=0,"Nicio linie stornată. ","")&amp;IF(AND(N(O58)&gt;0,O58&gt;N(N58)+0.01),"Stornat mai mult decât factura inițială. ","")&amp;IF(AND(H58="Stornare totală",ABS(N(M58)+N(N58))&gt;0.01),"Stornare totală, dar suma diferă de factura inițială. ","")&amp;IF(AND(I58="Eroare în factură",J58=""),"Emite și factura corectă. ","")&amp;IF(AND(C58&lt;&gt;"",P58&lt;&gt;"Da"),IF(TODAY()&gt;Q58,"Netransmisă în e-Factura – termen depășit. ","De transmis în e-Factura până la "&amp;RIGHT("0"&amp;DAY(Q58),2)&amp;"."&amp;RIGHT("0"&amp;MONTH(Q58),2)&amp;"."&amp;YEAR(Q58)&amp;". "),"")))</f>
        <v/>
      </c>
    </row>
    <row r="59" spans="2:18" x14ac:dyDescent="0.2">
      <c r="B59" s="15"/>
      <c r="C59" s="16"/>
      <c r="D59" s="15"/>
      <c r="E59" s="17" t="str">
        <f>IF(D59="","",IFERROR(INDEX('Facturi emise'!$D$5:$D$1004,MATCH(D59,'Facturi emise'!$B$5:$B$1004,0)),""))</f>
        <v/>
      </c>
      <c r="F59" s="18" t="str">
        <f>IF(D59="","",IFERROR(INDEX('Facturi emise'!$E$5:$E$1004,MATCH(D59,'Facturi emise'!$B$5:$B$1004,0)),""))</f>
        <v/>
      </c>
      <c r="G59" s="19" t="str">
        <f>IF(D59="","",IFERROR(INDEX('Facturi emise'!$F$5:$F$1004,MATCH(D59,'Facturi emise'!$B$5:$B$1004,0)),""))</f>
        <v/>
      </c>
      <c r="H59" s="20"/>
      <c r="I59" s="21"/>
      <c r="J59" s="15"/>
      <c r="K59" s="22" t="str">
        <f>IF(B59="","",SUMIF('Linii storno'!$B$5:$B$1004,B59,'Linii storno'!$K$5:$K$1004))</f>
        <v/>
      </c>
      <c r="L59" s="22" t="str">
        <f>IF(B59="","",SUMIF('Linii storno'!$B$5:$B$1004,B59,'Linii storno'!$L$5:$L$1004))</f>
        <v/>
      </c>
      <c r="M59" s="22" t="str">
        <f t="shared" si="0"/>
        <v/>
      </c>
      <c r="N59" s="22" t="str">
        <f>IF(D59="","",SUMIF('Facturi emise'!$B$5:$B$1004,D59,'Facturi emise'!$N$5:$N$1004))</f>
        <v/>
      </c>
      <c r="O59" s="22" t="str">
        <f t="shared" si="1"/>
        <v/>
      </c>
      <c r="P59" s="15"/>
      <c r="Q59" s="17" t="str">
        <f t="shared" si="2"/>
        <v/>
      </c>
      <c r="R59" s="23" t="str">
        <f ca="1">IF(AND(B59="",D59=""),"",TRIM(IF(COUNTIF($B$5:$B$304,B59)&gt;1,"Număr dublat. ","")&amp;IF(OR(C59="",D59="",H59="",I59=""),"Date incomplete. ","")&amp;IF(AND(D59&lt;&gt;"",COUNTIF('Facturi emise'!$B$5:$B$1004,D59)=0),"Factura inițială nu există în Facturi emise. ","")&amp;IF(COUNTIF('Linii storno'!$B$5:$B$1004,B59)=0,"Nicio linie stornată. ","")&amp;IF(AND(N(O59)&gt;0,O59&gt;N(N59)+0.01),"Stornat mai mult decât factura inițială. ","")&amp;IF(AND(H59="Stornare totală",ABS(N(M59)+N(N59))&gt;0.01),"Stornare totală, dar suma diferă de factura inițială. ","")&amp;IF(AND(I59="Eroare în factură",J59=""),"Emite și factura corectă. ","")&amp;IF(AND(C59&lt;&gt;"",P59&lt;&gt;"Da"),IF(TODAY()&gt;Q59,"Netransmisă în e-Factura – termen depășit. ","De transmis în e-Factura până la "&amp;RIGHT("0"&amp;DAY(Q59),2)&amp;"."&amp;RIGHT("0"&amp;MONTH(Q59),2)&amp;"."&amp;YEAR(Q59)&amp;". "),"")))</f>
        <v/>
      </c>
    </row>
    <row r="60" spans="2:18" x14ac:dyDescent="0.2">
      <c r="B60" s="15"/>
      <c r="C60" s="16"/>
      <c r="D60" s="15"/>
      <c r="E60" s="17" t="str">
        <f>IF(D60="","",IFERROR(INDEX('Facturi emise'!$D$5:$D$1004,MATCH(D60,'Facturi emise'!$B$5:$B$1004,0)),""))</f>
        <v/>
      </c>
      <c r="F60" s="18" t="str">
        <f>IF(D60="","",IFERROR(INDEX('Facturi emise'!$E$5:$E$1004,MATCH(D60,'Facturi emise'!$B$5:$B$1004,0)),""))</f>
        <v/>
      </c>
      <c r="G60" s="19" t="str">
        <f>IF(D60="","",IFERROR(INDEX('Facturi emise'!$F$5:$F$1004,MATCH(D60,'Facturi emise'!$B$5:$B$1004,0)),""))</f>
        <v/>
      </c>
      <c r="H60" s="20"/>
      <c r="I60" s="21"/>
      <c r="J60" s="15"/>
      <c r="K60" s="22" t="str">
        <f>IF(B60="","",SUMIF('Linii storno'!$B$5:$B$1004,B60,'Linii storno'!$K$5:$K$1004))</f>
        <v/>
      </c>
      <c r="L60" s="22" t="str">
        <f>IF(B60="","",SUMIF('Linii storno'!$B$5:$B$1004,B60,'Linii storno'!$L$5:$L$1004))</f>
        <v/>
      </c>
      <c r="M60" s="22" t="str">
        <f t="shared" si="0"/>
        <v/>
      </c>
      <c r="N60" s="22" t="str">
        <f>IF(D60="","",SUMIF('Facturi emise'!$B$5:$B$1004,D60,'Facturi emise'!$N$5:$N$1004))</f>
        <v/>
      </c>
      <c r="O60" s="22" t="str">
        <f t="shared" si="1"/>
        <v/>
      </c>
      <c r="P60" s="15"/>
      <c r="Q60" s="17" t="str">
        <f t="shared" si="2"/>
        <v/>
      </c>
      <c r="R60" s="23" t="str">
        <f ca="1">IF(AND(B60="",D60=""),"",TRIM(IF(COUNTIF($B$5:$B$304,B60)&gt;1,"Număr dublat. ","")&amp;IF(OR(C60="",D60="",H60="",I60=""),"Date incomplete. ","")&amp;IF(AND(D60&lt;&gt;"",COUNTIF('Facturi emise'!$B$5:$B$1004,D60)=0),"Factura inițială nu există în Facturi emise. ","")&amp;IF(COUNTIF('Linii storno'!$B$5:$B$1004,B60)=0,"Nicio linie stornată. ","")&amp;IF(AND(N(O60)&gt;0,O60&gt;N(N60)+0.01),"Stornat mai mult decât factura inițială. ","")&amp;IF(AND(H60="Stornare totală",ABS(N(M60)+N(N60))&gt;0.01),"Stornare totală, dar suma diferă de factura inițială. ","")&amp;IF(AND(I60="Eroare în factură",J60=""),"Emite și factura corectă. ","")&amp;IF(AND(C60&lt;&gt;"",P60&lt;&gt;"Da"),IF(TODAY()&gt;Q60,"Netransmisă în e-Factura – termen depășit. ","De transmis în e-Factura până la "&amp;RIGHT("0"&amp;DAY(Q60),2)&amp;"."&amp;RIGHT("0"&amp;MONTH(Q60),2)&amp;"."&amp;YEAR(Q60)&amp;". "),"")))</f>
        <v/>
      </c>
    </row>
    <row r="61" spans="2:18" x14ac:dyDescent="0.2">
      <c r="B61" s="15"/>
      <c r="C61" s="16"/>
      <c r="D61" s="15"/>
      <c r="E61" s="17" t="str">
        <f>IF(D61="","",IFERROR(INDEX('Facturi emise'!$D$5:$D$1004,MATCH(D61,'Facturi emise'!$B$5:$B$1004,0)),""))</f>
        <v/>
      </c>
      <c r="F61" s="18" t="str">
        <f>IF(D61="","",IFERROR(INDEX('Facturi emise'!$E$5:$E$1004,MATCH(D61,'Facturi emise'!$B$5:$B$1004,0)),""))</f>
        <v/>
      </c>
      <c r="G61" s="19" t="str">
        <f>IF(D61="","",IFERROR(INDEX('Facturi emise'!$F$5:$F$1004,MATCH(D61,'Facturi emise'!$B$5:$B$1004,0)),""))</f>
        <v/>
      </c>
      <c r="H61" s="20"/>
      <c r="I61" s="21"/>
      <c r="J61" s="15"/>
      <c r="K61" s="22" t="str">
        <f>IF(B61="","",SUMIF('Linii storno'!$B$5:$B$1004,B61,'Linii storno'!$K$5:$K$1004))</f>
        <v/>
      </c>
      <c r="L61" s="22" t="str">
        <f>IF(B61="","",SUMIF('Linii storno'!$B$5:$B$1004,B61,'Linii storno'!$L$5:$L$1004))</f>
        <v/>
      </c>
      <c r="M61" s="22" t="str">
        <f t="shared" si="0"/>
        <v/>
      </c>
      <c r="N61" s="22" t="str">
        <f>IF(D61="","",SUMIF('Facturi emise'!$B$5:$B$1004,D61,'Facturi emise'!$N$5:$N$1004))</f>
        <v/>
      </c>
      <c r="O61" s="22" t="str">
        <f t="shared" si="1"/>
        <v/>
      </c>
      <c r="P61" s="15"/>
      <c r="Q61" s="17" t="str">
        <f t="shared" si="2"/>
        <v/>
      </c>
      <c r="R61" s="23" t="str">
        <f ca="1">IF(AND(B61="",D61=""),"",TRIM(IF(COUNTIF($B$5:$B$304,B61)&gt;1,"Număr dublat. ","")&amp;IF(OR(C61="",D61="",H61="",I61=""),"Date incomplete. ","")&amp;IF(AND(D61&lt;&gt;"",COUNTIF('Facturi emise'!$B$5:$B$1004,D61)=0),"Factura inițială nu există în Facturi emise. ","")&amp;IF(COUNTIF('Linii storno'!$B$5:$B$1004,B61)=0,"Nicio linie stornată. ","")&amp;IF(AND(N(O61)&gt;0,O61&gt;N(N61)+0.01),"Stornat mai mult decât factura inițială. ","")&amp;IF(AND(H61="Stornare totală",ABS(N(M61)+N(N61))&gt;0.01),"Stornare totală, dar suma diferă de factura inițială. ","")&amp;IF(AND(I61="Eroare în factură",J61=""),"Emite și factura corectă. ","")&amp;IF(AND(C61&lt;&gt;"",P61&lt;&gt;"Da"),IF(TODAY()&gt;Q61,"Netransmisă în e-Factura – termen depășit. ","De transmis în e-Factura până la "&amp;RIGHT("0"&amp;DAY(Q61),2)&amp;"."&amp;RIGHT("0"&amp;MONTH(Q61),2)&amp;"."&amp;YEAR(Q61)&amp;". "),"")))</f>
        <v/>
      </c>
    </row>
    <row r="62" spans="2:18" x14ac:dyDescent="0.2">
      <c r="B62" s="15"/>
      <c r="C62" s="16"/>
      <c r="D62" s="15"/>
      <c r="E62" s="17" t="str">
        <f>IF(D62="","",IFERROR(INDEX('Facturi emise'!$D$5:$D$1004,MATCH(D62,'Facturi emise'!$B$5:$B$1004,0)),""))</f>
        <v/>
      </c>
      <c r="F62" s="18" t="str">
        <f>IF(D62="","",IFERROR(INDEX('Facturi emise'!$E$5:$E$1004,MATCH(D62,'Facturi emise'!$B$5:$B$1004,0)),""))</f>
        <v/>
      </c>
      <c r="G62" s="19" t="str">
        <f>IF(D62="","",IFERROR(INDEX('Facturi emise'!$F$5:$F$1004,MATCH(D62,'Facturi emise'!$B$5:$B$1004,0)),""))</f>
        <v/>
      </c>
      <c r="H62" s="20"/>
      <c r="I62" s="21"/>
      <c r="J62" s="15"/>
      <c r="K62" s="22" t="str">
        <f>IF(B62="","",SUMIF('Linii storno'!$B$5:$B$1004,B62,'Linii storno'!$K$5:$K$1004))</f>
        <v/>
      </c>
      <c r="L62" s="22" t="str">
        <f>IF(B62="","",SUMIF('Linii storno'!$B$5:$B$1004,B62,'Linii storno'!$L$5:$L$1004))</f>
        <v/>
      </c>
      <c r="M62" s="22" t="str">
        <f t="shared" si="0"/>
        <v/>
      </c>
      <c r="N62" s="22" t="str">
        <f>IF(D62="","",SUMIF('Facturi emise'!$B$5:$B$1004,D62,'Facturi emise'!$N$5:$N$1004))</f>
        <v/>
      </c>
      <c r="O62" s="22" t="str">
        <f t="shared" si="1"/>
        <v/>
      </c>
      <c r="P62" s="15"/>
      <c r="Q62" s="17" t="str">
        <f t="shared" si="2"/>
        <v/>
      </c>
      <c r="R62" s="23" t="str">
        <f ca="1">IF(AND(B62="",D62=""),"",TRIM(IF(COUNTIF($B$5:$B$304,B62)&gt;1,"Număr dublat. ","")&amp;IF(OR(C62="",D62="",H62="",I62=""),"Date incomplete. ","")&amp;IF(AND(D62&lt;&gt;"",COUNTIF('Facturi emise'!$B$5:$B$1004,D62)=0),"Factura inițială nu există în Facturi emise. ","")&amp;IF(COUNTIF('Linii storno'!$B$5:$B$1004,B62)=0,"Nicio linie stornată. ","")&amp;IF(AND(N(O62)&gt;0,O62&gt;N(N62)+0.01),"Stornat mai mult decât factura inițială. ","")&amp;IF(AND(H62="Stornare totală",ABS(N(M62)+N(N62))&gt;0.01),"Stornare totală, dar suma diferă de factura inițială. ","")&amp;IF(AND(I62="Eroare în factură",J62=""),"Emite și factura corectă. ","")&amp;IF(AND(C62&lt;&gt;"",P62&lt;&gt;"Da"),IF(TODAY()&gt;Q62,"Netransmisă în e-Factura – termen depășit. ","De transmis în e-Factura până la "&amp;RIGHT("0"&amp;DAY(Q62),2)&amp;"."&amp;RIGHT("0"&amp;MONTH(Q62),2)&amp;"."&amp;YEAR(Q62)&amp;". "),"")))</f>
        <v/>
      </c>
    </row>
    <row r="63" spans="2:18" x14ac:dyDescent="0.2">
      <c r="B63" s="15"/>
      <c r="C63" s="16"/>
      <c r="D63" s="15"/>
      <c r="E63" s="17" t="str">
        <f>IF(D63="","",IFERROR(INDEX('Facturi emise'!$D$5:$D$1004,MATCH(D63,'Facturi emise'!$B$5:$B$1004,0)),""))</f>
        <v/>
      </c>
      <c r="F63" s="18" t="str">
        <f>IF(D63="","",IFERROR(INDEX('Facturi emise'!$E$5:$E$1004,MATCH(D63,'Facturi emise'!$B$5:$B$1004,0)),""))</f>
        <v/>
      </c>
      <c r="G63" s="19" t="str">
        <f>IF(D63="","",IFERROR(INDEX('Facturi emise'!$F$5:$F$1004,MATCH(D63,'Facturi emise'!$B$5:$B$1004,0)),""))</f>
        <v/>
      </c>
      <c r="H63" s="20"/>
      <c r="I63" s="21"/>
      <c r="J63" s="15"/>
      <c r="K63" s="22" t="str">
        <f>IF(B63="","",SUMIF('Linii storno'!$B$5:$B$1004,B63,'Linii storno'!$K$5:$K$1004))</f>
        <v/>
      </c>
      <c r="L63" s="22" t="str">
        <f>IF(B63="","",SUMIF('Linii storno'!$B$5:$B$1004,B63,'Linii storno'!$L$5:$L$1004))</f>
        <v/>
      </c>
      <c r="M63" s="22" t="str">
        <f t="shared" si="0"/>
        <v/>
      </c>
      <c r="N63" s="22" t="str">
        <f>IF(D63="","",SUMIF('Facturi emise'!$B$5:$B$1004,D63,'Facturi emise'!$N$5:$N$1004))</f>
        <v/>
      </c>
      <c r="O63" s="22" t="str">
        <f t="shared" si="1"/>
        <v/>
      </c>
      <c r="P63" s="15"/>
      <c r="Q63" s="17" t="str">
        <f t="shared" si="2"/>
        <v/>
      </c>
      <c r="R63" s="23" t="str">
        <f ca="1">IF(AND(B63="",D63=""),"",TRIM(IF(COUNTIF($B$5:$B$304,B63)&gt;1,"Număr dublat. ","")&amp;IF(OR(C63="",D63="",H63="",I63=""),"Date incomplete. ","")&amp;IF(AND(D63&lt;&gt;"",COUNTIF('Facturi emise'!$B$5:$B$1004,D63)=0),"Factura inițială nu există în Facturi emise. ","")&amp;IF(COUNTIF('Linii storno'!$B$5:$B$1004,B63)=0,"Nicio linie stornată. ","")&amp;IF(AND(N(O63)&gt;0,O63&gt;N(N63)+0.01),"Stornat mai mult decât factura inițială. ","")&amp;IF(AND(H63="Stornare totală",ABS(N(M63)+N(N63))&gt;0.01),"Stornare totală, dar suma diferă de factura inițială. ","")&amp;IF(AND(I63="Eroare în factură",J63=""),"Emite și factura corectă. ","")&amp;IF(AND(C63&lt;&gt;"",P63&lt;&gt;"Da"),IF(TODAY()&gt;Q63,"Netransmisă în e-Factura – termen depășit. ","De transmis în e-Factura până la "&amp;RIGHT("0"&amp;DAY(Q63),2)&amp;"."&amp;RIGHT("0"&amp;MONTH(Q63),2)&amp;"."&amp;YEAR(Q63)&amp;". "),"")))</f>
        <v/>
      </c>
    </row>
    <row r="64" spans="2:18" x14ac:dyDescent="0.2">
      <c r="B64" s="15"/>
      <c r="C64" s="16"/>
      <c r="D64" s="15"/>
      <c r="E64" s="17" t="str">
        <f>IF(D64="","",IFERROR(INDEX('Facturi emise'!$D$5:$D$1004,MATCH(D64,'Facturi emise'!$B$5:$B$1004,0)),""))</f>
        <v/>
      </c>
      <c r="F64" s="18" t="str">
        <f>IF(D64="","",IFERROR(INDEX('Facturi emise'!$E$5:$E$1004,MATCH(D64,'Facturi emise'!$B$5:$B$1004,0)),""))</f>
        <v/>
      </c>
      <c r="G64" s="19" t="str">
        <f>IF(D64="","",IFERROR(INDEX('Facturi emise'!$F$5:$F$1004,MATCH(D64,'Facturi emise'!$B$5:$B$1004,0)),""))</f>
        <v/>
      </c>
      <c r="H64" s="20"/>
      <c r="I64" s="21"/>
      <c r="J64" s="15"/>
      <c r="K64" s="22" t="str">
        <f>IF(B64="","",SUMIF('Linii storno'!$B$5:$B$1004,B64,'Linii storno'!$K$5:$K$1004))</f>
        <v/>
      </c>
      <c r="L64" s="22" t="str">
        <f>IF(B64="","",SUMIF('Linii storno'!$B$5:$B$1004,B64,'Linii storno'!$L$5:$L$1004))</f>
        <v/>
      </c>
      <c r="M64" s="22" t="str">
        <f t="shared" si="0"/>
        <v/>
      </c>
      <c r="N64" s="22" t="str">
        <f>IF(D64="","",SUMIF('Facturi emise'!$B$5:$B$1004,D64,'Facturi emise'!$N$5:$N$1004))</f>
        <v/>
      </c>
      <c r="O64" s="22" t="str">
        <f t="shared" si="1"/>
        <v/>
      </c>
      <c r="P64" s="15"/>
      <c r="Q64" s="17" t="str">
        <f t="shared" si="2"/>
        <v/>
      </c>
      <c r="R64" s="23" t="str">
        <f ca="1">IF(AND(B64="",D64=""),"",TRIM(IF(COUNTIF($B$5:$B$304,B64)&gt;1,"Număr dublat. ","")&amp;IF(OR(C64="",D64="",H64="",I64=""),"Date incomplete. ","")&amp;IF(AND(D64&lt;&gt;"",COUNTIF('Facturi emise'!$B$5:$B$1004,D64)=0),"Factura inițială nu există în Facturi emise. ","")&amp;IF(COUNTIF('Linii storno'!$B$5:$B$1004,B64)=0,"Nicio linie stornată. ","")&amp;IF(AND(N(O64)&gt;0,O64&gt;N(N64)+0.01),"Stornat mai mult decât factura inițială. ","")&amp;IF(AND(H64="Stornare totală",ABS(N(M64)+N(N64))&gt;0.01),"Stornare totală, dar suma diferă de factura inițială. ","")&amp;IF(AND(I64="Eroare în factură",J64=""),"Emite și factura corectă. ","")&amp;IF(AND(C64&lt;&gt;"",P64&lt;&gt;"Da"),IF(TODAY()&gt;Q64,"Netransmisă în e-Factura – termen depășit. ","De transmis în e-Factura până la "&amp;RIGHT("0"&amp;DAY(Q64),2)&amp;"."&amp;RIGHT("0"&amp;MONTH(Q64),2)&amp;"."&amp;YEAR(Q64)&amp;". "),"")))</f>
        <v/>
      </c>
    </row>
    <row r="65" spans="2:18" x14ac:dyDescent="0.2">
      <c r="B65" s="15"/>
      <c r="C65" s="16"/>
      <c r="D65" s="15"/>
      <c r="E65" s="17" t="str">
        <f>IF(D65="","",IFERROR(INDEX('Facturi emise'!$D$5:$D$1004,MATCH(D65,'Facturi emise'!$B$5:$B$1004,0)),""))</f>
        <v/>
      </c>
      <c r="F65" s="18" t="str">
        <f>IF(D65="","",IFERROR(INDEX('Facturi emise'!$E$5:$E$1004,MATCH(D65,'Facturi emise'!$B$5:$B$1004,0)),""))</f>
        <v/>
      </c>
      <c r="G65" s="19" t="str">
        <f>IF(D65="","",IFERROR(INDEX('Facturi emise'!$F$5:$F$1004,MATCH(D65,'Facturi emise'!$B$5:$B$1004,0)),""))</f>
        <v/>
      </c>
      <c r="H65" s="20"/>
      <c r="I65" s="21"/>
      <c r="J65" s="15"/>
      <c r="K65" s="22" t="str">
        <f>IF(B65="","",SUMIF('Linii storno'!$B$5:$B$1004,B65,'Linii storno'!$K$5:$K$1004))</f>
        <v/>
      </c>
      <c r="L65" s="22" t="str">
        <f>IF(B65="","",SUMIF('Linii storno'!$B$5:$B$1004,B65,'Linii storno'!$L$5:$L$1004))</f>
        <v/>
      </c>
      <c r="M65" s="22" t="str">
        <f t="shared" si="0"/>
        <v/>
      </c>
      <c r="N65" s="22" t="str">
        <f>IF(D65="","",SUMIF('Facturi emise'!$B$5:$B$1004,D65,'Facturi emise'!$N$5:$N$1004))</f>
        <v/>
      </c>
      <c r="O65" s="22" t="str">
        <f t="shared" si="1"/>
        <v/>
      </c>
      <c r="P65" s="15"/>
      <c r="Q65" s="17" t="str">
        <f t="shared" si="2"/>
        <v/>
      </c>
      <c r="R65" s="23" t="str">
        <f ca="1">IF(AND(B65="",D65=""),"",TRIM(IF(COUNTIF($B$5:$B$304,B65)&gt;1,"Număr dublat. ","")&amp;IF(OR(C65="",D65="",H65="",I65=""),"Date incomplete. ","")&amp;IF(AND(D65&lt;&gt;"",COUNTIF('Facturi emise'!$B$5:$B$1004,D65)=0),"Factura inițială nu există în Facturi emise. ","")&amp;IF(COUNTIF('Linii storno'!$B$5:$B$1004,B65)=0,"Nicio linie stornată. ","")&amp;IF(AND(N(O65)&gt;0,O65&gt;N(N65)+0.01),"Stornat mai mult decât factura inițială. ","")&amp;IF(AND(H65="Stornare totală",ABS(N(M65)+N(N65))&gt;0.01),"Stornare totală, dar suma diferă de factura inițială. ","")&amp;IF(AND(I65="Eroare în factură",J65=""),"Emite și factura corectă. ","")&amp;IF(AND(C65&lt;&gt;"",P65&lt;&gt;"Da"),IF(TODAY()&gt;Q65,"Netransmisă în e-Factura – termen depășit. ","De transmis în e-Factura până la "&amp;RIGHT("0"&amp;DAY(Q65),2)&amp;"."&amp;RIGHT("0"&amp;MONTH(Q65),2)&amp;"."&amp;YEAR(Q65)&amp;". "),"")))</f>
        <v/>
      </c>
    </row>
    <row r="66" spans="2:18" x14ac:dyDescent="0.2">
      <c r="B66" s="15"/>
      <c r="C66" s="16"/>
      <c r="D66" s="15"/>
      <c r="E66" s="17" t="str">
        <f>IF(D66="","",IFERROR(INDEX('Facturi emise'!$D$5:$D$1004,MATCH(D66,'Facturi emise'!$B$5:$B$1004,0)),""))</f>
        <v/>
      </c>
      <c r="F66" s="18" t="str">
        <f>IF(D66="","",IFERROR(INDEX('Facturi emise'!$E$5:$E$1004,MATCH(D66,'Facturi emise'!$B$5:$B$1004,0)),""))</f>
        <v/>
      </c>
      <c r="G66" s="19" t="str">
        <f>IF(D66="","",IFERROR(INDEX('Facturi emise'!$F$5:$F$1004,MATCH(D66,'Facturi emise'!$B$5:$B$1004,0)),""))</f>
        <v/>
      </c>
      <c r="H66" s="20"/>
      <c r="I66" s="21"/>
      <c r="J66" s="15"/>
      <c r="K66" s="22" t="str">
        <f>IF(B66="","",SUMIF('Linii storno'!$B$5:$B$1004,B66,'Linii storno'!$K$5:$K$1004))</f>
        <v/>
      </c>
      <c r="L66" s="22" t="str">
        <f>IF(B66="","",SUMIF('Linii storno'!$B$5:$B$1004,B66,'Linii storno'!$L$5:$L$1004))</f>
        <v/>
      </c>
      <c r="M66" s="22" t="str">
        <f t="shared" si="0"/>
        <v/>
      </c>
      <c r="N66" s="22" t="str">
        <f>IF(D66="","",SUMIF('Facturi emise'!$B$5:$B$1004,D66,'Facturi emise'!$N$5:$N$1004))</f>
        <v/>
      </c>
      <c r="O66" s="22" t="str">
        <f t="shared" si="1"/>
        <v/>
      </c>
      <c r="P66" s="15"/>
      <c r="Q66" s="17" t="str">
        <f t="shared" si="2"/>
        <v/>
      </c>
      <c r="R66" s="23" t="str">
        <f ca="1">IF(AND(B66="",D66=""),"",TRIM(IF(COUNTIF($B$5:$B$304,B66)&gt;1,"Număr dublat. ","")&amp;IF(OR(C66="",D66="",H66="",I66=""),"Date incomplete. ","")&amp;IF(AND(D66&lt;&gt;"",COUNTIF('Facturi emise'!$B$5:$B$1004,D66)=0),"Factura inițială nu există în Facturi emise. ","")&amp;IF(COUNTIF('Linii storno'!$B$5:$B$1004,B66)=0,"Nicio linie stornată. ","")&amp;IF(AND(N(O66)&gt;0,O66&gt;N(N66)+0.01),"Stornat mai mult decât factura inițială. ","")&amp;IF(AND(H66="Stornare totală",ABS(N(M66)+N(N66))&gt;0.01),"Stornare totală, dar suma diferă de factura inițială. ","")&amp;IF(AND(I66="Eroare în factură",J66=""),"Emite și factura corectă. ","")&amp;IF(AND(C66&lt;&gt;"",P66&lt;&gt;"Da"),IF(TODAY()&gt;Q66,"Netransmisă în e-Factura – termen depășit. ","De transmis în e-Factura până la "&amp;RIGHT("0"&amp;DAY(Q66),2)&amp;"."&amp;RIGHT("0"&amp;MONTH(Q66),2)&amp;"."&amp;YEAR(Q66)&amp;". "),"")))</f>
        <v/>
      </c>
    </row>
    <row r="67" spans="2:18" x14ac:dyDescent="0.2">
      <c r="B67" s="15"/>
      <c r="C67" s="16"/>
      <c r="D67" s="15"/>
      <c r="E67" s="17" t="str">
        <f>IF(D67="","",IFERROR(INDEX('Facturi emise'!$D$5:$D$1004,MATCH(D67,'Facturi emise'!$B$5:$B$1004,0)),""))</f>
        <v/>
      </c>
      <c r="F67" s="18" t="str">
        <f>IF(D67="","",IFERROR(INDEX('Facturi emise'!$E$5:$E$1004,MATCH(D67,'Facturi emise'!$B$5:$B$1004,0)),""))</f>
        <v/>
      </c>
      <c r="G67" s="19" t="str">
        <f>IF(D67="","",IFERROR(INDEX('Facturi emise'!$F$5:$F$1004,MATCH(D67,'Facturi emise'!$B$5:$B$1004,0)),""))</f>
        <v/>
      </c>
      <c r="H67" s="20"/>
      <c r="I67" s="21"/>
      <c r="J67" s="15"/>
      <c r="K67" s="22" t="str">
        <f>IF(B67="","",SUMIF('Linii storno'!$B$5:$B$1004,B67,'Linii storno'!$K$5:$K$1004))</f>
        <v/>
      </c>
      <c r="L67" s="22" t="str">
        <f>IF(B67="","",SUMIF('Linii storno'!$B$5:$B$1004,B67,'Linii storno'!$L$5:$L$1004))</f>
        <v/>
      </c>
      <c r="M67" s="22" t="str">
        <f t="shared" si="0"/>
        <v/>
      </c>
      <c r="N67" s="22" t="str">
        <f>IF(D67="","",SUMIF('Facturi emise'!$B$5:$B$1004,D67,'Facturi emise'!$N$5:$N$1004))</f>
        <v/>
      </c>
      <c r="O67" s="22" t="str">
        <f t="shared" si="1"/>
        <v/>
      </c>
      <c r="P67" s="15"/>
      <c r="Q67" s="17" t="str">
        <f t="shared" si="2"/>
        <v/>
      </c>
      <c r="R67" s="23" t="str">
        <f ca="1">IF(AND(B67="",D67=""),"",TRIM(IF(COUNTIF($B$5:$B$304,B67)&gt;1,"Număr dublat. ","")&amp;IF(OR(C67="",D67="",H67="",I67=""),"Date incomplete. ","")&amp;IF(AND(D67&lt;&gt;"",COUNTIF('Facturi emise'!$B$5:$B$1004,D67)=0),"Factura inițială nu există în Facturi emise. ","")&amp;IF(COUNTIF('Linii storno'!$B$5:$B$1004,B67)=0,"Nicio linie stornată. ","")&amp;IF(AND(N(O67)&gt;0,O67&gt;N(N67)+0.01),"Stornat mai mult decât factura inițială. ","")&amp;IF(AND(H67="Stornare totală",ABS(N(M67)+N(N67))&gt;0.01),"Stornare totală, dar suma diferă de factura inițială. ","")&amp;IF(AND(I67="Eroare în factură",J67=""),"Emite și factura corectă. ","")&amp;IF(AND(C67&lt;&gt;"",P67&lt;&gt;"Da"),IF(TODAY()&gt;Q67,"Netransmisă în e-Factura – termen depășit. ","De transmis în e-Factura până la "&amp;RIGHT("0"&amp;DAY(Q67),2)&amp;"."&amp;RIGHT("0"&amp;MONTH(Q67),2)&amp;"."&amp;YEAR(Q67)&amp;". "),"")))</f>
        <v/>
      </c>
    </row>
    <row r="68" spans="2:18" x14ac:dyDescent="0.2">
      <c r="B68" s="15"/>
      <c r="C68" s="16"/>
      <c r="D68" s="15"/>
      <c r="E68" s="17" t="str">
        <f>IF(D68="","",IFERROR(INDEX('Facturi emise'!$D$5:$D$1004,MATCH(D68,'Facturi emise'!$B$5:$B$1004,0)),""))</f>
        <v/>
      </c>
      <c r="F68" s="18" t="str">
        <f>IF(D68="","",IFERROR(INDEX('Facturi emise'!$E$5:$E$1004,MATCH(D68,'Facturi emise'!$B$5:$B$1004,0)),""))</f>
        <v/>
      </c>
      <c r="G68" s="19" t="str">
        <f>IF(D68="","",IFERROR(INDEX('Facturi emise'!$F$5:$F$1004,MATCH(D68,'Facturi emise'!$B$5:$B$1004,0)),""))</f>
        <v/>
      </c>
      <c r="H68" s="20"/>
      <c r="I68" s="21"/>
      <c r="J68" s="15"/>
      <c r="K68" s="22" t="str">
        <f>IF(B68="","",SUMIF('Linii storno'!$B$5:$B$1004,B68,'Linii storno'!$K$5:$K$1004))</f>
        <v/>
      </c>
      <c r="L68" s="22" t="str">
        <f>IF(B68="","",SUMIF('Linii storno'!$B$5:$B$1004,B68,'Linii storno'!$L$5:$L$1004))</f>
        <v/>
      </c>
      <c r="M68" s="22" t="str">
        <f t="shared" si="0"/>
        <v/>
      </c>
      <c r="N68" s="22" t="str">
        <f>IF(D68="","",SUMIF('Facturi emise'!$B$5:$B$1004,D68,'Facturi emise'!$N$5:$N$1004))</f>
        <v/>
      </c>
      <c r="O68" s="22" t="str">
        <f t="shared" si="1"/>
        <v/>
      </c>
      <c r="P68" s="15"/>
      <c r="Q68" s="17" t="str">
        <f t="shared" si="2"/>
        <v/>
      </c>
      <c r="R68" s="23" t="str">
        <f ca="1">IF(AND(B68="",D68=""),"",TRIM(IF(COUNTIF($B$5:$B$304,B68)&gt;1,"Număr dublat. ","")&amp;IF(OR(C68="",D68="",H68="",I68=""),"Date incomplete. ","")&amp;IF(AND(D68&lt;&gt;"",COUNTIF('Facturi emise'!$B$5:$B$1004,D68)=0),"Factura inițială nu există în Facturi emise. ","")&amp;IF(COUNTIF('Linii storno'!$B$5:$B$1004,B68)=0,"Nicio linie stornată. ","")&amp;IF(AND(N(O68)&gt;0,O68&gt;N(N68)+0.01),"Stornat mai mult decât factura inițială. ","")&amp;IF(AND(H68="Stornare totală",ABS(N(M68)+N(N68))&gt;0.01),"Stornare totală, dar suma diferă de factura inițială. ","")&amp;IF(AND(I68="Eroare în factură",J68=""),"Emite și factura corectă. ","")&amp;IF(AND(C68&lt;&gt;"",P68&lt;&gt;"Da"),IF(TODAY()&gt;Q68,"Netransmisă în e-Factura – termen depășit. ","De transmis în e-Factura până la "&amp;RIGHT("0"&amp;DAY(Q68),2)&amp;"."&amp;RIGHT("0"&amp;MONTH(Q68),2)&amp;"."&amp;YEAR(Q68)&amp;". "),"")))</f>
        <v/>
      </c>
    </row>
    <row r="69" spans="2:18" x14ac:dyDescent="0.2">
      <c r="B69" s="15"/>
      <c r="C69" s="16"/>
      <c r="D69" s="15"/>
      <c r="E69" s="17" t="str">
        <f>IF(D69="","",IFERROR(INDEX('Facturi emise'!$D$5:$D$1004,MATCH(D69,'Facturi emise'!$B$5:$B$1004,0)),""))</f>
        <v/>
      </c>
      <c r="F69" s="18" t="str">
        <f>IF(D69="","",IFERROR(INDEX('Facturi emise'!$E$5:$E$1004,MATCH(D69,'Facturi emise'!$B$5:$B$1004,0)),""))</f>
        <v/>
      </c>
      <c r="G69" s="19" t="str">
        <f>IF(D69="","",IFERROR(INDEX('Facturi emise'!$F$5:$F$1004,MATCH(D69,'Facturi emise'!$B$5:$B$1004,0)),""))</f>
        <v/>
      </c>
      <c r="H69" s="20"/>
      <c r="I69" s="21"/>
      <c r="J69" s="15"/>
      <c r="K69" s="22" t="str">
        <f>IF(B69="","",SUMIF('Linii storno'!$B$5:$B$1004,B69,'Linii storno'!$K$5:$K$1004))</f>
        <v/>
      </c>
      <c r="L69" s="22" t="str">
        <f>IF(B69="","",SUMIF('Linii storno'!$B$5:$B$1004,B69,'Linii storno'!$L$5:$L$1004))</f>
        <v/>
      </c>
      <c r="M69" s="22" t="str">
        <f t="shared" ref="M69:M132" si="3">IF(B69="","",K69+L69)</f>
        <v/>
      </c>
      <c r="N69" s="22" t="str">
        <f>IF(D69="","",SUMIF('Facturi emise'!$B$5:$B$1004,D69,'Facturi emise'!$N$5:$N$1004))</f>
        <v/>
      </c>
      <c r="O69" s="22" t="str">
        <f t="shared" ref="O69:O132" si="4">IF(D69="","",-SUMIF($D$5:$D$304,D69,$M$5:$M$304))</f>
        <v/>
      </c>
      <c r="P69" s="15"/>
      <c r="Q69" s="17" t="str">
        <f t="shared" ref="Q69:Q132" si="5">IF(C69="","",WORKDAY(C69,5,Sarb))</f>
        <v/>
      </c>
      <c r="R69" s="23" t="str">
        <f ca="1">IF(AND(B69="",D69=""),"",TRIM(IF(COUNTIF($B$5:$B$304,B69)&gt;1,"Număr dublat. ","")&amp;IF(OR(C69="",D69="",H69="",I69=""),"Date incomplete. ","")&amp;IF(AND(D69&lt;&gt;"",COUNTIF('Facturi emise'!$B$5:$B$1004,D69)=0),"Factura inițială nu există în Facturi emise. ","")&amp;IF(COUNTIF('Linii storno'!$B$5:$B$1004,B69)=0,"Nicio linie stornată. ","")&amp;IF(AND(N(O69)&gt;0,O69&gt;N(N69)+0.01),"Stornat mai mult decât factura inițială. ","")&amp;IF(AND(H69="Stornare totală",ABS(N(M69)+N(N69))&gt;0.01),"Stornare totală, dar suma diferă de factura inițială. ","")&amp;IF(AND(I69="Eroare în factură",J69=""),"Emite și factura corectă. ","")&amp;IF(AND(C69&lt;&gt;"",P69&lt;&gt;"Da"),IF(TODAY()&gt;Q69,"Netransmisă în e-Factura – termen depășit. ","De transmis în e-Factura până la "&amp;RIGHT("0"&amp;DAY(Q69),2)&amp;"."&amp;RIGHT("0"&amp;MONTH(Q69),2)&amp;"."&amp;YEAR(Q69)&amp;". "),"")))</f>
        <v/>
      </c>
    </row>
    <row r="70" spans="2:18" x14ac:dyDescent="0.2">
      <c r="B70" s="15"/>
      <c r="C70" s="16"/>
      <c r="D70" s="15"/>
      <c r="E70" s="17" t="str">
        <f>IF(D70="","",IFERROR(INDEX('Facturi emise'!$D$5:$D$1004,MATCH(D70,'Facturi emise'!$B$5:$B$1004,0)),""))</f>
        <v/>
      </c>
      <c r="F70" s="18" t="str">
        <f>IF(D70="","",IFERROR(INDEX('Facturi emise'!$E$5:$E$1004,MATCH(D70,'Facturi emise'!$B$5:$B$1004,0)),""))</f>
        <v/>
      </c>
      <c r="G70" s="19" t="str">
        <f>IF(D70="","",IFERROR(INDEX('Facturi emise'!$F$5:$F$1004,MATCH(D70,'Facturi emise'!$B$5:$B$1004,0)),""))</f>
        <v/>
      </c>
      <c r="H70" s="20"/>
      <c r="I70" s="21"/>
      <c r="J70" s="15"/>
      <c r="K70" s="22" t="str">
        <f>IF(B70="","",SUMIF('Linii storno'!$B$5:$B$1004,B70,'Linii storno'!$K$5:$K$1004))</f>
        <v/>
      </c>
      <c r="L70" s="22" t="str">
        <f>IF(B70="","",SUMIF('Linii storno'!$B$5:$B$1004,B70,'Linii storno'!$L$5:$L$1004))</f>
        <v/>
      </c>
      <c r="M70" s="22" t="str">
        <f t="shared" si="3"/>
        <v/>
      </c>
      <c r="N70" s="22" t="str">
        <f>IF(D70="","",SUMIF('Facturi emise'!$B$5:$B$1004,D70,'Facturi emise'!$N$5:$N$1004))</f>
        <v/>
      </c>
      <c r="O70" s="22" t="str">
        <f t="shared" si="4"/>
        <v/>
      </c>
      <c r="P70" s="15"/>
      <c r="Q70" s="17" t="str">
        <f t="shared" si="5"/>
        <v/>
      </c>
      <c r="R70" s="23" t="str">
        <f ca="1">IF(AND(B70="",D70=""),"",TRIM(IF(COUNTIF($B$5:$B$304,B70)&gt;1,"Număr dublat. ","")&amp;IF(OR(C70="",D70="",H70="",I70=""),"Date incomplete. ","")&amp;IF(AND(D70&lt;&gt;"",COUNTIF('Facturi emise'!$B$5:$B$1004,D70)=0),"Factura inițială nu există în Facturi emise. ","")&amp;IF(COUNTIF('Linii storno'!$B$5:$B$1004,B70)=0,"Nicio linie stornată. ","")&amp;IF(AND(N(O70)&gt;0,O70&gt;N(N70)+0.01),"Stornat mai mult decât factura inițială. ","")&amp;IF(AND(H70="Stornare totală",ABS(N(M70)+N(N70))&gt;0.01),"Stornare totală, dar suma diferă de factura inițială. ","")&amp;IF(AND(I70="Eroare în factură",J70=""),"Emite și factura corectă. ","")&amp;IF(AND(C70&lt;&gt;"",P70&lt;&gt;"Da"),IF(TODAY()&gt;Q70,"Netransmisă în e-Factura – termen depășit. ","De transmis în e-Factura până la "&amp;RIGHT("0"&amp;DAY(Q70),2)&amp;"."&amp;RIGHT("0"&amp;MONTH(Q70),2)&amp;"."&amp;YEAR(Q70)&amp;". "),"")))</f>
        <v/>
      </c>
    </row>
    <row r="71" spans="2:18" x14ac:dyDescent="0.2">
      <c r="B71" s="15"/>
      <c r="C71" s="16"/>
      <c r="D71" s="15"/>
      <c r="E71" s="17" t="str">
        <f>IF(D71="","",IFERROR(INDEX('Facturi emise'!$D$5:$D$1004,MATCH(D71,'Facturi emise'!$B$5:$B$1004,0)),""))</f>
        <v/>
      </c>
      <c r="F71" s="18" t="str">
        <f>IF(D71="","",IFERROR(INDEX('Facturi emise'!$E$5:$E$1004,MATCH(D71,'Facturi emise'!$B$5:$B$1004,0)),""))</f>
        <v/>
      </c>
      <c r="G71" s="19" t="str">
        <f>IF(D71="","",IFERROR(INDEX('Facturi emise'!$F$5:$F$1004,MATCH(D71,'Facturi emise'!$B$5:$B$1004,0)),""))</f>
        <v/>
      </c>
      <c r="H71" s="20"/>
      <c r="I71" s="21"/>
      <c r="J71" s="15"/>
      <c r="K71" s="22" t="str">
        <f>IF(B71="","",SUMIF('Linii storno'!$B$5:$B$1004,B71,'Linii storno'!$K$5:$K$1004))</f>
        <v/>
      </c>
      <c r="L71" s="22" t="str">
        <f>IF(B71="","",SUMIF('Linii storno'!$B$5:$B$1004,B71,'Linii storno'!$L$5:$L$1004))</f>
        <v/>
      </c>
      <c r="M71" s="22" t="str">
        <f t="shared" si="3"/>
        <v/>
      </c>
      <c r="N71" s="22" t="str">
        <f>IF(D71="","",SUMIF('Facturi emise'!$B$5:$B$1004,D71,'Facturi emise'!$N$5:$N$1004))</f>
        <v/>
      </c>
      <c r="O71" s="22" t="str">
        <f t="shared" si="4"/>
        <v/>
      </c>
      <c r="P71" s="15"/>
      <c r="Q71" s="17" t="str">
        <f t="shared" si="5"/>
        <v/>
      </c>
      <c r="R71" s="23" t="str">
        <f ca="1">IF(AND(B71="",D71=""),"",TRIM(IF(COUNTIF($B$5:$B$304,B71)&gt;1,"Număr dublat. ","")&amp;IF(OR(C71="",D71="",H71="",I71=""),"Date incomplete. ","")&amp;IF(AND(D71&lt;&gt;"",COUNTIF('Facturi emise'!$B$5:$B$1004,D71)=0),"Factura inițială nu există în Facturi emise. ","")&amp;IF(COUNTIF('Linii storno'!$B$5:$B$1004,B71)=0,"Nicio linie stornată. ","")&amp;IF(AND(N(O71)&gt;0,O71&gt;N(N71)+0.01),"Stornat mai mult decât factura inițială. ","")&amp;IF(AND(H71="Stornare totală",ABS(N(M71)+N(N71))&gt;0.01),"Stornare totală, dar suma diferă de factura inițială. ","")&amp;IF(AND(I71="Eroare în factură",J71=""),"Emite și factura corectă. ","")&amp;IF(AND(C71&lt;&gt;"",P71&lt;&gt;"Da"),IF(TODAY()&gt;Q71,"Netransmisă în e-Factura – termen depășit. ","De transmis în e-Factura până la "&amp;RIGHT("0"&amp;DAY(Q71),2)&amp;"."&amp;RIGHT("0"&amp;MONTH(Q71),2)&amp;"."&amp;YEAR(Q71)&amp;". "),"")))</f>
        <v/>
      </c>
    </row>
    <row r="72" spans="2:18" x14ac:dyDescent="0.2">
      <c r="B72" s="15"/>
      <c r="C72" s="16"/>
      <c r="D72" s="15"/>
      <c r="E72" s="17" t="str">
        <f>IF(D72="","",IFERROR(INDEX('Facturi emise'!$D$5:$D$1004,MATCH(D72,'Facturi emise'!$B$5:$B$1004,0)),""))</f>
        <v/>
      </c>
      <c r="F72" s="18" t="str">
        <f>IF(D72="","",IFERROR(INDEX('Facturi emise'!$E$5:$E$1004,MATCH(D72,'Facturi emise'!$B$5:$B$1004,0)),""))</f>
        <v/>
      </c>
      <c r="G72" s="19" t="str">
        <f>IF(D72="","",IFERROR(INDEX('Facturi emise'!$F$5:$F$1004,MATCH(D72,'Facturi emise'!$B$5:$B$1004,0)),""))</f>
        <v/>
      </c>
      <c r="H72" s="20"/>
      <c r="I72" s="21"/>
      <c r="J72" s="15"/>
      <c r="K72" s="22" t="str">
        <f>IF(B72="","",SUMIF('Linii storno'!$B$5:$B$1004,B72,'Linii storno'!$K$5:$K$1004))</f>
        <v/>
      </c>
      <c r="L72" s="22" t="str">
        <f>IF(B72="","",SUMIF('Linii storno'!$B$5:$B$1004,B72,'Linii storno'!$L$5:$L$1004))</f>
        <v/>
      </c>
      <c r="M72" s="22" t="str">
        <f t="shared" si="3"/>
        <v/>
      </c>
      <c r="N72" s="22" t="str">
        <f>IF(D72="","",SUMIF('Facturi emise'!$B$5:$B$1004,D72,'Facturi emise'!$N$5:$N$1004))</f>
        <v/>
      </c>
      <c r="O72" s="22" t="str">
        <f t="shared" si="4"/>
        <v/>
      </c>
      <c r="P72" s="15"/>
      <c r="Q72" s="17" t="str">
        <f t="shared" si="5"/>
        <v/>
      </c>
      <c r="R72" s="23" t="str">
        <f ca="1">IF(AND(B72="",D72=""),"",TRIM(IF(COUNTIF($B$5:$B$304,B72)&gt;1,"Număr dublat. ","")&amp;IF(OR(C72="",D72="",H72="",I72=""),"Date incomplete. ","")&amp;IF(AND(D72&lt;&gt;"",COUNTIF('Facturi emise'!$B$5:$B$1004,D72)=0),"Factura inițială nu există în Facturi emise. ","")&amp;IF(COUNTIF('Linii storno'!$B$5:$B$1004,B72)=0,"Nicio linie stornată. ","")&amp;IF(AND(N(O72)&gt;0,O72&gt;N(N72)+0.01),"Stornat mai mult decât factura inițială. ","")&amp;IF(AND(H72="Stornare totală",ABS(N(M72)+N(N72))&gt;0.01),"Stornare totală, dar suma diferă de factura inițială. ","")&amp;IF(AND(I72="Eroare în factură",J72=""),"Emite și factura corectă. ","")&amp;IF(AND(C72&lt;&gt;"",P72&lt;&gt;"Da"),IF(TODAY()&gt;Q72,"Netransmisă în e-Factura – termen depășit. ","De transmis în e-Factura până la "&amp;RIGHT("0"&amp;DAY(Q72),2)&amp;"."&amp;RIGHT("0"&amp;MONTH(Q72),2)&amp;"."&amp;YEAR(Q72)&amp;". "),"")))</f>
        <v/>
      </c>
    </row>
    <row r="73" spans="2:18" x14ac:dyDescent="0.2">
      <c r="B73" s="15"/>
      <c r="C73" s="16"/>
      <c r="D73" s="15"/>
      <c r="E73" s="17" t="str">
        <f>IF(D73="","",IFERROR(INDEX('Facturi emise'!$D$5:$D$1004,MATCH(D73,'Facturi emise'!$B$5:$B$1004,0)),""))</f>
        <v/>
      </c>
      <c r="F73" s="18" t="str">
        <f>IF(D73="","",IFERROR(INDEX('Facturi emise'!$E$5:$E$1004,MATCH(D73,'Facturi emise'!$B$5:$B$1004,0)),""))</f>
        <v/>
      </c>
      <c r="G73" s="19" t="str">
        <f>IF(D73="","",IFERROR(INDEX('Facturi emise'!$F$5:$F$1004,MATCH(D73,'Facturi emise'!$B$5:$B$1004,0)),""))</f>
        <v/>
      </c>
      <c r="H73" s="20"/>
      <c r="I73" s="21"/>
      <c r="J73" s="15"/>
      <c r="K73" s="22" t="str">
        <f>IF(B73="","",SUMIF('Linii storno'!$B$5:$B$1004,B73,'Linii storno'!$K$5:$K$1004))</f>
        <v/>
      </c>
      <c r="L73" s="22" t="str">
        <f>IF(B73="","",SUMIF('Linii storno'!$B$5:$B$1004,B73,'Linii storno'!$L$5:$L$1004))</f>
        <v/>
      </c>
      <c r="M73" s="22" t="str">
        <f t="shared" si="3"/>
        <v/>
      </c>
      <c r="N73" s="22" t="str">
        <f>IF(D73="","",SUMIF('Facturi emise'!$B$5:$B$1004,D73,'Facturi emise'!$N$5:$N$1004))</f>
        <v/>
      </c>
      <c r="O73" s="22" t="str">
        <f t="shared" si="4"/>
        <v/>
      </c>
      <c r="P73" s="15"/>
      <c r="Q73" s="17" t="str">
        <f t="shared" si="5"/>
        <v/>
      </c>
      <c r="R73" s="23" t="str">
        <f ca="1">IF(AND(B73="",D73=""),"",TRIM(IF(COUNTIF($B$5:$B$304,B73)&gt;1,"Număr dublat. ","")&amp;IF(OR(C73="",D73="",H73="",I73=""),"Date incomplete. ","")&amp;IF(AND(D73&lt;&gt;"",COUNTIF('Facturi emise'!$B$5:$B$1004,D73)=0),"Factura inițială nu există în Facturi emise. ","")&amp;IF(COUNTIF('Linii storno'!$B$5:$B$1004,B73)=0,"Nicio linie stornată. ","")&amp;IF(AND(N(O73)&gt;0,O73&gt;N(N73)+0.01),"Stornat mai mult decât factura inițială. ","")&amp;IF(AND(H73="Stornare totală",ABS(N(M73)+N(N73))&gt;0.01),"Stornare totală, dar suma diferă de factura inițială. ","")&amp;IF(AND(I73="Eroare în factură",J73=""),"Emite și factura corectă. ","")&amp;IF(AND(C73&lt;&gt;"",P73&lt;&gt;"Da"),IF(TODAY()&gt;Q73,"Netransmisă în e-Factura – termen depășit. ","De transmis în e-Factura până la "&amp;RIGHT("0"&amp;DAY(Q73),2)&amp;"."&amp;RIGHT("0"&amp;MONTH(Q73),2)&amp;"."&amp;YEAR(Q73)&amp;". "),"")))</f>
        <v/>
      </c>
    </row>
    <row r="74" spans="2:18" x14ac:dyDescent="0.2">
      <c r="B74" s="15"/>
      <c r="C74" s="16"/>
      <c r="D74" s="15"/>
      <c r="E74" s="17" t="str">
        <f>IF(D74="","",IFERROR(INDEX('Facturi emise'!$D$5:$D$1004,MATCH(D74,'Facturi emise'!$B$5:$B$1004,0)),""))</f>
        <v/>
      </c>
      <c r="F74" s="18" t="str">
        <f>IF(D74="","",IFERROR(INDEX('Facturi emise'!$E$5:$E$1004,MATCH(D74,'Facturi emise'!$B$5:$B$1004,0)),""))</f>
        <v/>
      </c>
      <c r="G74" s="19" t="str">
        <f>IF(D74="","",IFERROR(INDEX('Facturi emise'!$F$5:$F$1004,MATCH(D74,'Facturi emise'!$B$5:$B$1004,0)),""))</f>
        <v/>
      </c>
      <c r="H74" s="20"/>
      <c r="I74" s="21"/>
      <c r="J74" s="15"/>
      <c r="K74" s="22" t="str">
        <f>IF(B74="","",SUMIF('Linii storno'!$B$5:$B$1004,B74,'Linii storno'!$K$5:$K$1004))</f>
        <v/>
      </c>
      <c r="L74" s="22" t="str">
        <f>IF(B74="","",SUMIF('Linii storno'!$B$5:$B$1004,B74,'Linii storno'!$L$5:$L$1004))</f>
        <v/>
      </c>
      <c r="M74" s="22" t="str">
        <f t="shared" si="3"/>
        <v/>
      </c>
      <c r="N74" s="22" t="str">
        <f>IF(D74="","",SUMIF('Facturi emise'!$B$5:$B$1004,D74,'Facturi emise'!$N$5:$N$1004))</f>
        <v/>
      </c>
      <c r="O74" s="22" t="str">
        <f t="shared" si="4"/>
        <v/>
      </c>
      <c r="P74" s="15"/>
      <c r="Q74" s="17" t="str">
        <f t="shared" si="5"/>
        <v/>
      </c>
      <c r="R74" s="23" t="str">
        <f ca="1">IF(AND(B74="",D74=""),"",TRIM(IF(COUNTIF($B$5:$B$304,B74)&gt;1,"Număr dublat. ","")&amp;IF(OR(C74="",D74="",H74="",I74=""),"Date incomplete. ","")&amp;IF(AND(D74&lt;&gt;"",COUNTIF('Facturi emise'!$B$5:$B$1004,D74)=0),"Factura inițială nu există în Facturi emise. ","")&amp;IF(COUNTIF('Linii storno'!$B$5:$B$1004,B74)=0,"Nicio linie stornată. ","")&amp;IF(AND(N(O74)&gt;0,O74&gt;N(N74)+0.01),"Stornat mai mult decât factura inițială. ","")&amp;IF(AND(H74="Stornare totală",ABS(N(M74)+N(N74))&gt;0.01),"Stornare totală, dar suma diferă de factura inițială. ","")&amp;IF(AND(I74="Eroare în factură",J74=""),"Emite și factura corectă. ","")&amp;IF(AND(C74&lt;&gt;"",P74&lt;&gt;"Da"),IF(TODAY()&gt;Q74,"Netransmisă în e-Factura – termen depășit. ","De transmis în e-Factura până la "&amp;RIGHT("0"&amp;DAY(Q74),2)&amp;"."&amp;RIGHT("0"&amp;MONTH(Q74),2)&amp;"."&amp;YEAR(Q74)&amp;". "),"")))</f>
        <v/>
      </c>
    </row>
    <row r="75" spans="2:18" x14ac:dyDescent="0.2">
      <c r="B75" s="15"/>
      <c r="C75" s="16"/>
      <c r="D75" s="15"/>
      <c r="E75" s="17" t="str">
        <f>IF(D75="","",IFERROR(INDEX('Facturi emise'!$D$5:$D$1004,MATCH(D75,'Facturi emise'!$B$5:$B$1004,0)),""))</f>
        <v/>
      </c>
      <c r="F75" s="18" t="str">
        <f>IF(D75="","",IFERROR(INDEX('Facturi emise'!$E$5:$E$1004,MATCH(D75,'Facturi emise'!$B$5:$B$1004,0)),""))</f>
        <v/>
      </c>
      <c r="G75" s="19" t="str">
        <f>IF(D75="","",IFERROR(INDEX('Facturi emise'!$F$5:$F$1004,MATCH(D75,'Facturi emise'!$B$5:$B$1004,0)),""))</f>
        <v/>
      </c>
      <c r="H75" s="20"/>
      <c r="I75" s="21"/>
      <c r="J75" s="15"/>
      <c r="K75" s="22" t="str">
        <f>IF(B75="","",SUMIF('Linii storno'!$B$5:$B$1004,B75,'Linii storno'!$K$5:$K$1004))</f>
        <v/>
      </c>
      <c r="L75" s="22" t="str">
        <f>IF(B75="","",SUMIF('Linii storno'!$B$5:$B$1004,B75,'Linii storno'!$L$5:$L$1004))</f>
        <v/>
      </c>
      <c r="M75" s="22" t="str">
        <f t="shared" si="3"/>
        <v/>
      </c>
      <c r="N75" s="22" t="str">
        <f>IF(D75="","",SUMIF('Facturi emise'!$B$5:$B$1004,D75,'Facturi emise'!$N$5:$N$1004))</f>
        <v/>
      </c>
      <c r="O75" s="22" t="str">
        <f t="shared" si="4"/>
        <v/>
      </c>
      <c r="P75" s="15"/>
      <c r="Q75" s="17" t="str">
        <f t="shared" si="5"/>
        <v/>
      </c>
      <c r="R75" s="23" t="str">
        <f ca="1">IF(AND(B75="",D75=""),"",TRIM(IF(COUNTIF($B$5:$B$304,B75)&gt;1,"Număr dublat. ","")&amp;IF(OR(C75="",D75="",H75="",I75=""),"Date incomplete. ","")&amp;IF(AND(D75&lt;&gt;"",COUNTIF('Facturi emise'!$B$5:$B$1004,D75)=0),"Factura inițială nu există în Facturi emise. ","")&amp;IF(COUNTIF('Linii storno'!$B$5:$B$1004,B75)=0,"Nicio linie stornată. ","")&amp;IF(AND(N(O75)&gt;0,O75&gt;N(N75)+0.01),"Stornat mai mult decât factura inițială. ","")&amp;IF(AND(H75="Stornare totală",ABS(N(M75)+N(N75))&gt;0.01),"Stornare totală, dar suma diferă de factura inițială. ","")&amp;IF(AND(I75="Eroare în factură",J75=""),"Emite și factura corectă. ","")&amp;IF(AND(C75&lt;&gt;"",P75&lt;&gt;"Da"),IF(TODAY()&gt;Q75,"Netransmisă în e-Factura – termen depășit. ","De transmis în e-Factura până la "&amp;RIGHT("0"&amp;DAY(Q75),2)&amp;"."&amp;RIGHT("0"&amp;MONTH(Q75),2)&amp;"."&amp;YEAR(Q75)&amp;". "),"")))</f>
        <v/>
      </c>
    </row>
    <row r="76" spans="2:18" x14ac:dyDescent="0.2">
      <c r="B76" s="15"/>
      <c r="C76" s="16"/>
      <c r="D76" s="15"/>
      <c r="E76" s="17" t="str">
        <f>IF(D76="","",IFERROR(INDEX('Facturi emise'!$D$5:$D$1004,MATCH(D76,'Facturi emise'!$B$5:$B$1004,0)),""))</f>
        <v/>
      </c>
      <c r="F76" s="18" t="str">
        <f>IF(D76="","",IFERROR(INDEX('Facturi emise'!$E$5:$E$1004,MATCH(D76,'Facturi emise'!$B$5:$B$1004,0)),""))</f>
        <v/>
      </c>
      <c r="G76" s="19" t="str">
        <f>IF(D76="","",IFERROR(INDEX('Facturi emise'!$F$5:$F$1004,MATCH(D76,'Facturi emise'!$B$5:$B$1004,0)),""))</f>
        <v/>
      </c>
      <c r="H76" s="20"/>
      <c r="I76" s="21"/>
      <c r="J76" s="15"/>
      <c r="K76" s="22" t="str">
        <f>IF(B76="","",SUMIF('Linii storno'!$B$5:$B$1004,B76,'Linii storno'!$K$5:$K$1004))</f>
        <v/>
      </c>
      <c r="L76" s="22" t="str">
        <f>IF(B76="","",SUMIF('Linii storno'!$B$5:$B$1004,B76,'Linii storno'!$L$5:$L$1004))</f>
        <v/>
      </c>
      <c r="M76" s="22" t="str">
        <f t="shared" si="3"/>
        <v/>
      </c>
      <c r="N76" s="22" t="str">
        <f>IF(D76="","",SUMIF('Facturi emise'!$B$5:$B$1004,D76,'Facturi emise'!$N$5:$N$1004))</f>
        <v/>
      </c>
      <c r="O76" s="22" t="str">
        <f t="shared" si="4"/>
        <v/>
      </c>
      <c r="P76" s="15"/>
      <c r="Q76" s="17" t="str">
        <f t="shared" si="5"/>
        <v/>
      </c>
      <c r="R76" s="23" t="str">
        <f ca="1">IF(AND(B76="",D76=""),"",TRIM(IF(COUNTIF($B$5:$B$304,B76)&gt;1,"Număr dublat. ","")&amp;IF(OR(C76="",D76="",H76="",I76=""),"Date incomplete. ","")&amp;IF(AND(D76&lt;&gt;"",COUNTIF('Facturi emise'!$B$5:$B$1004,D76)=0),"Factura inițială nu există în Facturi emise. ","")&amp;IF(COUNTIF('Linii storno'!$B$5:$B$1004,B76)=0,"Nicio linie stornată. ","")&amp;IF(AND(N(O76)&gt;0,O76&gt;N(N76)+0.01),"Stornat mai mult decât factura inițială. ","")&amp;IF(AND(H76="Stornare totală",ABS(N(M76)+N(N76))&gt;0.01),"Stornare totală, dar suma diferă de factura inițială. ","")&amp;IF(AND(I76="Eroare în factură",J76=""),"Emite și factura corectă. ","")&amp;IF(AND(C76&lt;&gt;"",P76&lt;&gt;"Da"),IF(TODAY()&gt;Q76,"Netransmisă în e-Factura – termen depășit. ","De transmis în e-Factura până la "&amp;RIGHT("0"&amp;DAY(Q76),2)&amp;"."&amp;RIGHT("0"&amp;MONTH(Q76),2)&amp;"."&amp;YEAR(Q76)&amp;". "),"")))</f>
        <v/>
      </c>
    </row>
    <row r="77" spans="2:18" x14ac:dyDescent="0.2">
      <c r="B77" s="15"/>
      <c r="C77" s="16"/>
      <c r="D77" s="15"/>
      <c r="E77" s="17" t="str">
        <f>IF(D77="","",IFERROR(INDEX('Facturi emise'!$D$5:$D$1004,MATCH(D77,'Facturi emise'!$B$5:$B$1004,0)),""))</f>
        <v/>
      </c>
      <c r="F77" s="18" t="str">
        <f>IF(D77="","",IFERROR(INDEX('Facturi emise'!$E$5:$E$1004,MATCH(D77,'Facturi emise'!$B$5:$B$1004,0)),""))</f>
        <v/>
      </c>
      <c r="G77" s="19" t="str">
        <f>IF(D77="","",IFERROR(INDEX('Facturi emise'!$F$5:$F$1004,MATCH(D77,'Facturi emise'!$B$5:$B$1004,0)),""))</f>
        <v/>
      </c>
      <c r="H77" s="20"/>
      <c r="I77" s="21"/>
      <c r="J77" s="15"/>
      <c r="K77" s="22" t="str">
        <f>IF(B77="","",SUMIF('Linii storno'!$B$5:$B$1004,B77,'Linii storno'!$K$5:$K$1004))</f>
        <v/>
      </c>
      <c r="L77" s="22" t="str">
        <f>IF(B77="","",SUMIF('Linii storno'!$B$5:$B$1004,B77,'Linii storno'!$L$5:$L$1004))</f>
        <v/>
      </c>
      <c r="M77" s="22" t="str">
        <f t="shared" si="3"/>
        <v/>
      </c>
      <c r="N77" s="22" t="str">
        <f>IF(D77="","",SUMIF('Facturi emise'!$B$5:$B$1004,D77,'Facturi emise'!$N$5:$N$1004))</f>
        <v/>
      </c>
      <c r="O77" s="22" t="str">
        <f t="shared" si="4"/>
        <v/>
      </c>
      <c r="P77" s="15"/>
      <c r="Q77" s="17" t="str">
        <f t="shared" si="5"/>
        <v/>
      </c>
      <c r="R77" s="23" t="str">
        <f ca="1">IF(AND(B77="",D77=""),"",TRIM(IF(COUNTIF($B$5:$B$304,B77)&gt;1,"Număr dublat. ","")&amp;IF(OR(C77="",D77="",H77="",I77=""),"Date incomplete. ","")&amp;IF(AND(D77&lt;&gt;"",COUNTIF('Facturi emise'!$B$5:$B$1004,D77)=0),"Factura inițială nu există în Facturi emise. ","")&amp;IF(COUNTIF('Linii storno'!$B$5:$B$1004,B77)=0,"Nicio linie stornată. ","")&amp;IF(AND(N(O77)&gt;0,O77&gt;N(N77)+0.01),"Stornat mai mult decât factura inițială. ","")&amp;IF(AND(H77="Stornare totală",ABS(N(M77)+N(N77))&gt;0.01),"Stornare totală, dar suma diferă de factura inițială. ","")&amp;IF(AND(I77="Eroare în factură",J77=""),"Emite și factura corectă. ","")&amp;IF(AND(C77&lt;&gt;"",P77&lt;&gt;"Da"),IF(TODAY()&gt;Q77,"Netransmisă în e-Factura – termen depășit. ","De transmis în e-Factura până la "&amp;RIGHT("0"&amp;DAY(Q77),2)&amp;"."&amp;RIGHT("0"&amp;MONTH(Q77),2)&amp;"."&amp;YEAR(Q77)&amp;". "),"")))</f>
        <v/>
      </c>
    </row>
    <row r="78" spans="2:18" x14ac:dyDescent="0.2">
      <c r="B78" s="15"/>
      <c r="C78" s="16"/>
      <c r="D78" s="15"/>
      <c r="E78" s="17" t="str">
        <f>IF(D78="","",IFERROR(INDEX('Facturi emise'!$D$5:$D$1004,MATCH(D78,'Facturi emise'!$B$5:$B$1004,0)),""))</f>
        <v/>
      </c>
      <c r="F78" s="18" t="str">
        <f>IF(D78="","",IFERROR(INDEX('Facturi emise'!$E$5:$E$1004,MATCH(D78,'Facturi emise'!$B$5:$B$1004,0)),""))</f>
        <v/>
      </c>
      <c r="G78" s="19" t="str">
        <f>IF(D78="","",IFERROR(INDEX('Facturi emise'!$F$5:$F$1004,MATCH(D78,'Facturi emise'!$B$5:$B$1004,0)),""))</f>
        <v/>
      </c>
      <c r="H78" s="20"/>
      <c r="I78" s="21"/>
      <c r="J78" s="15"/>
      <c r="K78" s="22" t="str">
        <f>IF(B78="","",SUMIF('Linii storno'!$B$5:$B$1004,B78,'Linii storno'!$K$5:$K$1004))</f>
        <v/>
      </c>
      <c r="L78" s="22" t="str">
        <f>IF(B78="","",SUMIF('Linii storno'!$B$5:$B$1004,B78,'Linii storno'!$L$5:$L$1004))</f>
        <v/>
      </c>
      <c r="M78" s="22" t="str">
        <f t="shared" si="3"/>
        <v/>
      </c>
      <c r="N78" s="22" t="str">
        <f>IF(D78="","",SUMIF('Facturi emise'!$B$5:$B$1004,D78,'Facturi emise'!$N$5:$N$1004))</f>
        <v/>
      </c>
      <c r="O78" s="22" t="str">
        <f t="shared" si="4"/>
        <v/>
      </c>
      <c r="P78" s="15"/>
      <c r="Q78" s="17" t="str">
        <f t="shared" si="5"/>
        <v/>
      </c>
      <c r="R78" s="23" t="str">
        <f ca="1">IF(AND(B78="",D78=""),"",TRIM(IF(COUNTIF($B$5:$B$304,B78)&gt;1,"Număr dublat. ","")&amp;IF(OR(C78="",D78="",H78="",I78=""),"Date incomplete. ","")&amp;IF(AND(D78&lt;&gt;"",COUNTIF('Facturi emise'!$B$5:$B$1004,D78)=0),"Factura inițială nu există în Facturi emise. ","")&amp;IF(COUNTIF('Linii storno'!$B$5:$B$1004,B78)=0,"Nicio linie stornată. ","")&amp;IF(AND(N(O78)&gt;0,O78&gt;N(N78)+0.01),"Stornat mai mult decât factura inițială. ","")&amp;IF(AND(H78="Stornare totală",ABS(N(M78)+N(N78))&gt;0.01),"Stornare totală, dar suma diferă de factura inițială. ","")&amp;IF(AND(I78="Eroare în factură",J78=""),"Emite și factura corectă. ","")&amp;IF(AND(C78&lt;&gt;"",P78&lt;&gt;"Da"),IF(TODAY()&gt;Q78,"Netransmisă în e-Factura – termen depășit. ","De transmis în e-Factura până la "&amp;RIGHT("0"&amp;DAY(Q78),2)&amp;"."&amp;RIGHT("0"&amp;MONTH(Q78),2)&amp;"."&amp;YEAR(Q78)&amp;". "),"")))</f>
        <v/>
      </c>
    </row>
    <row r="79" spans="2:18" x14ac:dyDescent="0.2">
      <c r="B79" s="15"/>
      <c r="C79" s="16"/>
      <c r="D79" s="15"/>
      <c r="E79" s="17" t="str">
        <f>IF(D79="","",IFERROR(INDEX('Facturi emise'!$D$5:$D$1004,MATCH(D79,'Facturi emise'!$B$5:$B$1004,0)),""))</f>
        <v/>
      </c>
      <c r="F79" s="18" t="str">
        <f>IF(D79="","",IFERROR(INDEX('Facturi emise'!$E$5:$E$1004,MATCH(D79,'Facturi emise'!$B$5:$B$1004,0)),""))</f>
        <v/>
      </c>
      <c r="G79" s="19" t="str">
        <f>IF(D79="","",IFERROR(INDEX('Facturi emise'!$F$5:$F$1004,MATCH(D79,'Facturi emise'!$B$5:$B$1004,0)),""))</f>
        <v/>
      </c>
      <c r="H79" s="20"/>
      <c r="I79" s="21"/>
      <c r="J79" s="15"/>
      <c r="K79" s="22" t="str">
        <f>IF(B79="","",SUMIF('Linii storno'!$B$5:$B$1004,B79,'Linii storno'!$K$5:$K$1004))</f>
        <v/>
      </c>
      <c r="L79" s="22" t="str">
        <f>IF(B79="","",SUMIF('Linii storno'!$B$5:$B$1004,B79,'Linii storno'!$L$5:$L$1004))</f>
        <v/>
      </c>
      <c r="M79" s="22" t="str">
        <f t="shared" si="3"/>
        <v/>
      </c>
      <c r="N79" s="22" t="str">
        <f>IF(D79="","",SUMIF('Facturi emise'!$B$5:$B$1004,D79,'Facturi emise'!$N$5:$N$1004))</f>
        <v/>
      </c>
      <c r="O79" s="22" t="str">
        <f t="shared" si="4"/>
        <v/>
      </c>
      <c r="P79" s="15"/>
      <c r="Q79" s="17" t="str">
        <f t="shared" si="5"/>
        <v/>
      </c>
      <c r="R79" s="23" t="str">
        <f ca="1">IF(AND(B79="",D79=""),"",TRIM(IF(COUNTIF($B$5:$B$304,B79)&gt;1,"Număr dublat. ","")&amp;IF(OR(C79="",D79="",H79="",I79=""),"Date incomplete. ","")&amp;IF(AND(D79&lt;&gt;"",COUNTIF('Facturi emise'!$B$5:$B$1004,D79)=0),"Factura inițială nu există în Facturi emise. ","")&amp;IF(COUNTIF('Linii storno'!$B$5:$B$1004,B79)=0,"Nicio linie stornată. ","")&amp;IF(AND(N(O79)&gt;0,O79&gt;N(N79)+0.01),"Stornat mai mult decât factura inițială. ","")&amp;IF(AND(H79="Stornare totală",ABS(N(M79)+N(N79))&gt;0.01),"Stornare totală, dar suma diferă de factura inițială. ","")&amp;IF(AND(I79="Eroare în factură",J79=""),"Emite și factura corectă. ","")&amp;IF(AND(C79&lt;&gt;"",P79&lt;&gt;"Da"),IF(TODAY()&gt;Q79,"Netransmisă în e-Factura – termen depășit. ","De transmis în e-Factura până la "&amp;RIGHT("0"&amp;DAY(Q79),2)&amp;"."&amp;RIGHT("0"&amp;MONTH(Q79),2)&amp;"."&amp;YEAR(Q79)&amp;". "),"")))</f>
        <v/>
      </c>
    </row>
    <row r="80" spans="2:18" x14ac:dyDescent="0.2">
      <c r="B80" s="15"/>
      <c r="C80" s="16"/>
      <c r="D80" s="15"/>
      <c r="E80" s="17" t="str">
        <f>IF(D80="","",IFERROR(INDEX('Facturi emise'!$D$5:$D$1004,MATCH(D80,'Facturi emise'!$B$5:$B$1004,0)),""))</f>
        <v/>
      </c>
      <c r="F80" s="18" t="str">
        <f>IF(D80="","",IFERROR(INDEX('Facturi emise'!$E$5:$E$1004,MATCH(D80,'Facturi emise'!$B$5:$B$1004,0)),""))</f>
        <v/>
      </c>
      <c r="G80" s="19" t="str">
        <f>IF(D80="","",IFERROR(INDEX('Facturi emise'!$F$5:$F$1004,MATCH(D80,'Facturi emise'!$B$5:$B$1004,0)),""))</f>
        <v/>
      </c>
      <c r="H80" s="20"/>
      <c r="I80" s="21"/>
      <c r="J80" s="15"/>
      <c r="K80" s="22" t="str">
        <f>IF(B80="","",SUMIF('Linii storno'!$B$5:$B$1004,B80,'Linii storno'!$K$5:$K$1004))</f>
        <v/>
      </c>
      <c r="L80" s="22" t="str">
        <f>IF(B80="","",SUMIF('Linii storno'!$B$5:$B$1004,B80,'Linii storno'!$L$5:$L$1004))</f>
        <v/>
      </c>
      <c r="M80" s="22" t="str">
        <f t="shared" si="3"/>
        <v/>
      </c>
      <c r="N80" s="22" t="str">
        <f>IF(D80="","",SUMIF('Facturi emise'!$B$5:$B$1004,D80,'Facturi emise'!$N$5:$N$1004))</f>
        <v/>
      </c>
      <c r="O80" s="22" t="str">
        <f t="shared" si="4"/>
        <v/>
      </c>
      <c r="P80" s="15"/>
      <c r="Q80" s="17" t="str">
        <f t="shared" si="5"/>
        <v/>
      </c>
      <c r="R80" s="23" t="str">
        <f ca="1">IF(AND(B80="",D80=""),"",TRIM(IF(COUNTIF($B$5:$B$304,B80)&gt;1,"Număr dublat. ","")&amp;IF(OR(C80="",D80="",H80="",I80=""),"Date incomplete. ","")&amp;IF(AND(D80&lt;&gt;"",COUNTIF('Facturi emise'!$B$5:$B$1004,D80)=0),"Factura inițială nu există în Facturi emise. ","")&amp;IF(COUNTIF('Linii storno'!$B$5:$B$1004,B80)=0,"Nicio linie stornată. ","")&amp;IF(AND(N(O80)&gt;0,O80&gt;N(N80)+0.01),"Stornat mai mult decât factura inițială. ","")&amp;IF(AND(H80="Stornare totală",ABS(N(M80)+N(N80))&gt;0.01),"Stornare totală, dar suma diferă de factura inițială. ","")&amp;IF(AND(I80="Eroare în factură",J80=""),"Emite și factura corectă. ","")&amp;IF(AND(C80&lt;&gt;"",P80&lt;&gt;"Da"),IF(TODAY()&gt;Q80,"Netransmisă în e-Factura – termen depășit. ","De transmis în e-Factura până la "&amp;RIGHT("0"&amp;DAY(Q80),2)&amp;"."&amp;RIGHT("0"&amp;MONTH(Q80),2)&amp;"."&amp;YEAR(Q80)&amp;". "),"")))</f>
        <v/>
      </c>
    </row>
    <row r="81" spans="2:18" x14ac:dyDescent="0.2">
      <c r="B81" s="15"/>
      <c r="C81" s="16"/>
      <c r="D81" s="15"/>
      <c r="E81" s="17" t="str">
        <f>IF(D81="","",IFERROR(INDEX('Facturi emise'!$D$5:$D$1004,MATCH(D81,'Facturi emise'!$B$5:$B$1004,0)),""))</f>
        <v/>
      </c>
      <c r="F81" s="18" t="str">
        <f>IF(D81="","",IFERROR(INDEX('Facturi emise'!$E$5:$E$1004,MATCH(D81,'Facturi emise'!$B$5:$B$1004,0)),""))</f>
        <v/>
      </c>
      <c r="G81" s="19" t="str">
        <f>IF(D81="","",IFERROR(INDEX('Facturi emise'!$F$5:$F$1004,MATCH(D81,'Facturi emise'!$B$5:$B$1004,0)),""))</f>
        <v/>
      </c>
      <c r="H81" s="20"/>
      <c r="I81" s="21"/>
      <c r="J81" s="15"/>
      <c r="K81" s="22" t="str">
        <f>IF(B81="","",SUMIF('Linii storno'!$B$5:$B$1004,B81,'Linii storno'!$K$5:$K$1004))</f>
        <v/>
      </c>
      <c r="L81" s="22" t="str">
        <f>IF(B81="","",SUMIF('Linii storno'!$B$5:$B$1004,B81,'Linii storno'!$L$5:$L$1004))</f>
        <v/>
      </c>
      <c r="M81" s="22" t="str">
        <f t="shared" si="3"/>
        <v/>
      </c>
      <c r="N81" s="22" t="str">
        <f>IF(D81="","",SUMIF('Facturi emise'!$B$5:$B$1004,D81,'Facturi emise'!$N$5:$N$1004))</f>
        <v/>
      </c>
      <c r="O81" s="22" t="str">
        <f t="shared" si="4"/>
        <v/>
      </c>
      <c r="P81" s="15"/>
      <c r="Q81" s="17" t="str">
        <f t="shared" si="5"/>
        <v/>
      </c>
      <c r="R81" s="23" t="str">
        <f ca="1">IF(AND(B81="",D81=""),"",TRIM(IF(COUNTIF($B$5:$B$304,B81)&gt;1,"Număr dublat. ","")&amp;IF(OR(C81="",D81="",H81="",I81=""),"Date incomplete. ","")&amp;IF(AND(D81&lt;&gt;"",COUNTIF('Facturi emise'!$B$5:$B$1004,D81)=0),"Factura inițială nu există în Facturi emise. ","")&amp;IF(COUNTIF('Linii storno'!$B$5:$B$1004,B81)=0,"Nicio linie stornată. ","")&amp;IF(AND(N(O81)&gt;0,O81&gt;N(N81)+0.01),"Stornat mai mult decât factura inițială. ","")&amp;IF(AND(H81="Stornare totală",ABS(N(M81)+N(N81))&gt;0.01),"Stornare totală, dar suma diferă de factura inițială. ","")&amp;IF(AND(I81="Eroare în factură",J81=""),"Emite și factura corectă. ","")&amp;IF(AND(C81&lt;&gt;"",P81&lt;&gt;"Da"),IF(TODAY()&gt;Q81,"Netransmisă în e-Factura – termen depășit. ","De transmis în e-Factura până la "&amp;RIGHT("0"&amp;DAY(Q81),2)&amp;"."&amp;RIGHT("0"&amp;MONTH(Q81),2)&amp;"."&amp;YEAR(Q81)&amp;". "),"")))</f>
        <v/>
      </c>
    </row>
    <row r="82" spans="2:18" x14ac:dyDescent="0.2">
      <c r="B82" s="15"/>
      <c r="C82" s="16"/>
      <c r="D82" s="15"/>
      <c r="E82" s="17" t="str">
        <f>IF(D82="","",IFERROR(INDEX('Facturi emise'!$D$5:$D$1004,MATCH(D82,'Facturi emise'!$B$5:$B$1004,0)),""))</f>
        <v/>
      </c>
      <c r="F82" s="18" t="str">
        <f>IF(D82="","",IFERROR(INDEX('Facturi emise'!$E$5:$E$1004,MATCH(D82,'Facturi emise'!$B$5:$B$1004,0)),""))</f>
        <v/>
      </c>
      <c r="G82" s="19" t="str">
        <f>IF(D82="","",IFERROR(INDEX('Facturi emise'!$F$5:$F$1004,MATCH(D82,'Facturi emise'!$B$5:$B$1004,0)),""))</f>
        <v/>
      </c>
      <c r="H82" s="20"/>
      <c r="I82" s="21"/>
      <c r="J82" s="15"/>
      <c r="K82" s="22" t="str">
        <f>IF(B82="","",SUMIF('Linii storno'!$B$5:$B$1004,B82,'Linii storno'!$K$5:$K$1004))</f>
        <v/>
      </c>
      <c r="L82" s="22" t="str">
        <f>IF(B82="","",SUMIF('Linii storno'!$B$5:$B$1004,B82,'Linii storno'!$L$5:$L$1004))</f>
        <v/>
      </c>
      <c r="M82" s="22" t="str">
        <f t="shared" si="3"/>
        <v/>
      </c>
      <c r="N82" s="22" t="str">
        <f>IF(D82="","",SUMIF('Facturi emise'!$B$5:$B$1004,D82,'Facturi emise'!$N$5:$N$1004))</f>
        <v/>
      </c>
      <c r="O82" s="22" t="str">
        <f t="shared" si="4"/>
        <v/>
      </c>
      <c r="P82" s="15"/>
      <c r="Q82" s="17" t="str">
        <f t="shared" si="5"/>
        <v/>
      </c>
      <c r="R82" s="23" t="str">
        <f ca="1">IF(AND(B82="",D82=""),"",TRIM(IF(COUNTIF($B$5:$B$304,B82)&gt;1,"Număr dublat. ","")&amp;IF(OR(C82="",D82="",H82="",I82=""),"Date incomplete. ","")&amp;IF(AND(D82&lt;&gt;"",COUNTIF('Facturi emise'!$B$5:$B$1004,D82)=0),"Factura inițială nu există în Facturi emise. ","")&amp;IF(COUNTIF('Linii storno'!$B$5:$B$1004,B82)=0,"Nicio linie stornată. ","")&amp;IF(AND(N(O82)&gt;0,O82&gt;N(N82)+0.01),"Stornat mai mult decât factura inițială. ","")&amp;IF(AND(H82="Stornare totală",ABS(N(M82)+N(N82))&gt;0.01),"Stornare totală, dar suma diferă de factura inițială. ","")&amp;IF(AND(I82="Eroare în factură",J82=""),"Emite și factura corectă. ","")&amp;IF(AND(C82&lt;&gt;"",P82&lt;&gt;"Da"),IF(TODAY()&gt;Q82,"Netransmisă în e-Factura – termen depășit. ","De transmis în e-Factura până la "&amp;RIGHT("0"&amp;DAY(Q82),2)&amp;"."&amp;RIGHT("0"&amp;MONTH(Q82),2)&amp;"."&amp;YEAR(Q82)&amp;". "),"")))</f>
        <v/>
      </c>
    </row>
    <row r="83" spans="2:18" x14ac:dyDescent="0.2">
      <c r="B83" s="15"/>
      <c r="C83" s="16"/>
      <c r="D83" s="15"/>
      <c r="E83" s="17" t="str">
        <f>IF(D83="","",IFERROR(INDEX('Facturi emise'!$D$5:$D$1004,MATCH(D83,'Facturi emise'!$B$5:$B$1004,0)),""))</f>
        <v/>
      </c>
      <c r="F83" s="18" t="str">
        <f>IF(D83="","",IFERROR(INDEX('Facturi emise'!$E$5:$E$1004,MATCH(D83,'Facturi emise'!$B$5:$B$1004,0)),""))</f>
        <v/>
      </c>
      <c r="G83" s="19" t="str">
        <f>IF(D83="","",IFERROR(INDEX('Facturi emise'!$F$5:$F$1004,MATCH(D83,'Facturi emise'!$B$5:$B$1004,0)),""))</f>
        <v/>
      </c>
      <c r="H83" s="20"/>
      <c r="I83" s="21"/>
      <c r="J83" s="15"/>
      <c r="K83" s="22" t="str">
        <f>IF(B83="","",SUMIF('Linii storno'!$B$5:$B$1004,B83,'Linii storno'!$K$5:$K$1004))</f>
        <v/>
      </c>
      <c r="L83" s="22" t="str">
        <f>IF(B83="","",SUMIF('Linii storno'!$B$5:$B$1004,B83,'Linii storno'!$L$5:$L$1004))</f>
        <v/>
      </c>
      <c r="M83" s="22" t="str">
        <f t="shared" si="3"/>
        <v/>
      </c>
      <c r="N83" s="22" t="str">
        <f>IF(D83="","",SUMIF('Facturi emise'!$B$5:$B$1004,D83,'Facturi emise'!$N$5:$N$1004))</f>
        <v/>
      </c>
      <c r="O83" s="22" t="str">
        <f t="shared" si="4"/>
        <v/>
      </c>
      <c r="P83" s="15"/>
      <c r="Q83" s="17" t="str">
        <f t="shared" si="5"/>
        <v/>
      </c>
      <c r="R83" s="23" t="str">
        <f ca="1">IF(AND(B83="",D83=""),"",TRIM(IF(COUNTIF($B$5:$B$304,B83)&gt;1,"Număr dublat. ","")&amp;IF(OR(C83="",D83="",H83="",I83=""),"Date incomplete. ","")&amp;IF(AND(D83&lt;&gt;"",COUNTIF('Facturi emise'!$B$5:$B$1004,D83)=0),"Factura inițială nu există în Facturi emise. ","")&amp;IF(COUNTIF('Linii storno'!$B$5:$B$1004,B83)=0,"Nicio linie stornată. ","")&amp;IF(AND(N(O83)&gt;0,O83&gt;N(N83)+0.01),"Stornat mai mult decât factura inițială. ","")&amp;IF(AND(H83="Stornare totală",ABS(N(M83)+N(N83))&gt;0.01),"Stornare totală, dar suma diferă de factura inițială. ","")&amp;IF(AND(I83="Eroare în factură",J83=""),"Emite și factura corectă. ","")&amp;IF(AND(C83&lt;&gt;"",P83&lt;&gt;"Da"),IF(TODAY()&gt;Q83,"Netransmisă în e-Factura – termen depășit. ","De transmis în e-Factura până la "&amp;RIGHT("0"&amp;DAY(Q83),2)&amp;"."&amp;RIGHT("0"&amp;MONTH(Q83),2)&amp;"."&amp;YEAR(Q83)&amp;". "),"")))</f>
        <v/>
      </c>
    </row>
    <row r="84" spans="2:18" x14ac:dyDescent="0.2">
      <c r="B84" s="15"/>
      <c r="C84" s="16"/>
      <c r="D84" s="15"/>
      <c r="E84" s="17" t="str">
        <f>IF(D84="","",IFERROR(INDEX('Facturi emise'!$D$5:$D$1004,MATCH(D84,'Facturi emise'!$B$5:$B$1004,0)),""))</f>
        <v/>
      </c>
      <c r="F84" s="18" t="str">
        <f>IF(D84="","",IFERROR(INDEX('Facturi emise'!$E$5:$E$1004,MATCH(D84,'Facturi emise'!$B$5:$B$1004,0)),""))</f>
        <v/>
      </c>
      <c r="G84" s="19" t="str">
        <f>IF(D84="","",IFERROR(INDEX('Facturi emise'!$F$5:$F$1004,MATCH(D84,'Facturi emise'!$B$5:$B$1004,0)),""))</f>
        <v/>
      </c>
      <c r="H84" s="20"/>
      <c r="I84" s="21"/>
      <c r="J84" s="15"/>
      <c r="K84" s="22" t="str">
        <f>IF(B84="","",SUMIF('Linii storno'!$B$5:$B$1004,B84,'Linii storno'!$K$5:$K$1004))</f>
        <v/>
      </c>
      <c r="L84" s="22" t="str">
        <f>IF(B84="","",SUMIF('Linii storno'!$B$5:$B$1004,B84,'Linii storno'!$L$5:$L$1004))</f>
        <v/>
      </c>
      <c r="M84" s="22" t="str">
        <f t="shared" si="3"/>
        <v/>
      </c>
      <c r="N84" s="22" t="str">
        <f>IF(D84="","",SUMIF('Facturi emise'!$B$5:$B$1004,D84,'Facturi emise'!$N$5:$N$1004))</f>
        <v/>
      </c>
      <c r="O84" s="22" t="str">
        <f t="shared" si="4"/>
        <v/>
      </c>
      <c r="P84" s="15"/>
      <c r="Q84" s="17" t="str">
        <f t="shared" si="5"/>
        <v/>
      </c>
      <c r="R84" s="23" t="str">
        <f ca="1">IF(AND(B84="",D84=""),"",TRIM(IF(COUNTIF($B$5:$B$304,B84)&gt;1,"Număr dublat. ","")&amp;IF(OR(C84="",D84="",H84="",I84=""),"Date incomplete. ","")&amp;IF(AND(D84&lt;&gt;"",COUNTIF('Facturi emise'!$B$5:$B$1004,D84)=0),"Factura inițială nu există în Facturi emise. ","")&amp;IF(COUNTIF('Linii storno'!$B$5:$B$1004,B84)=0,"Nicio linie stornată. ","")&amp;IF(AND(N(O84)&gt;0,O84&gt;N(N84)+0.01),"Stornat mai mult decât factura inițială. ","")&amp;IF(AND(H84="Stornare totală",ABS(N(M84)+N(N84))&gt;0.01),"Stornare totală, dar suma diferă de factura inițială. ","")&amp;IF(AND(I84="Eroare în factură",J84=""),"Emite și factura corectă. ","")&amp;IF(AND(C84&lt;&gt;"",P84&lt;&gt;"Da"),IF(TODAY()&gt;Q84,"Netransmisă în e-Factura – termen depășit. ","De transmis în e-Factura până la "&amp;RIGHT("0"&amp;DAY(Q84),2)&amp;"."&amp;RIGHT("0"&amp;MONTH(Q84),2)&amp;"."&amp;YEAR(Q84)&amp;". "),"")))</f>
        <v/>
      </c>
    </row>
    <row r="85" spans="2:18" x14ac:dyDescent="0.2">
      <c r="B85" s="15"/>
      <c r="C85" s="16"/>
      <c r="D85" s="15"/>
      <c r="E85" s="17" t="str">
        <f>IF(D85="","",IFERROR(INDEX('Facturi emise'!$D$5:$D$1004,MATCH(D85,'Facturi emise'!$B$5:$B$1004,0)),""))</f>
        <v/>
      </c>
      <c r="F85" s="18" t="str">
        <f>IF(D85="","",IFERROR(INDEX('Facturi emise'!$E$5:$E$1004,MATCH(D85,'Facturi emise'!$B$5:$B$1004,0)),""))</f>
        <v/>
      </c>
      <c r="G85" s="19" t="str">
        <f>IF(D85="","",IFERROR(INDEX('Facturi emise'!$F$5:$F$1004,MATCH(D85,'Facturi emise'!$B$5:$B$1004,0)),""))</f>
        <v/>
      </c>
      <c r="H85" s="20"/>
      <c r="I85" s="21"/>
      <c r="J85" s="15"/>
      <c r="K85" s="22" t="str">
        <f>IF(B85="","",SUMIF('Linii storno'!$B$5:$B$1004,B85,'Linii storno'!$K$5:$K$1004))</f>
        <v/>
      </c>
      <c r="L85" s="22" t="str">
        <f>IF(B85="","",SUMIF('Linii storno'!$B$5:$B$1004,B85,'Linii storno'!$L$5:$L$1004))</f>
        <v/>
      </c>
      <c r="M85" s="22" t="str">
        <f t="shared" si="3"/>
        <v/>
      </c>
      <c r="N85" s="22" t="str">
        <f>IF(D85="","",SUMIF('Facturi emise'!$B$5:$B$1004,D85,'Facturi emise'!$N$5:$N$1004))</f>
        <v/>
      </c>
      <c r="O85" s="22" t="str">
        <f t="shared" si="4"/>
        <v/>
      </c>
      <c r="P85" s="15"/>
      <c r="Q85" s="17" t="str">
        <f t="shared" si="5"/>
        <v/>
      </c>
      <c r="R85" s="23" t="str">
        <f ca="1">IF(AND(B85="",D85=""),"",TRIM(IF(COUNTIF($B$5:$B$304,B85)&gt;1,"Număr dublat. ","")&amp;IF(OR(C85="",D85="",H85="",I85=""),"Date incomplete. ","")&amp;IF(AND(D85&lt;&gt;"",COUNTIF('Facturi emise'!$B$5:$B$1004,D85)=0),"Factura inițială nu există în Facturi emise. ","")&amp;IF(COUNTIF('Linii storno'!$B$5:$B$1004,B85)=0,"Nicio linie stornată. ","")&amp;IF(AND(N(O85)&gt;0,O85&gt;N(N85)+0.01),"Stornat mai mult decât factura inițială. ","")&amp;IF(AND(H85="Stornare totală",ABS(N(M85)+N(N85))&gt;0.01),"Stornare totală, dar suma diferă de factura inițială. ","")&amp;IF(AND(I85="Eroare în factură",J85=""),"Emite și factura corectă. ","")&amp;IF(AND(C85&lt;&gt;"",P85&lt;&gt;"Da"),IF(TODAY()&gt;Q85,"Netransmisă în e-Factura – termen depășit. ","De transmis în e-Factura până la "&amp;RIGHT("0"&amp;DAY(Q85),2)&amp;"."&amp;RIGHT("0"&amp;MONTH(Q85),2)&amp;"."&amp;YEAR(Q85)&amp;". "),"")))</f>
        <v/>
      </c>
    </row>
    <row r="86" spans="2:18" x14ac:dyDescent="0.2">
      <c r="B86" s="15"/>
      <c r="C86" s="16"/>
      <c r="D86" s="15"/>
      <c r="E86" s="17" t="str">
        <f>IF(D86="","",IFERROR(INDEX('Facturi emise'!$D$5:$D$1004,MATCH(D86,'Facturi emise'!$B$5:$B$1004,0)),""))</f>
        <v/>
      </c>
      <c r="F86" s="18" t="str">
        <f>IF(D86="","",IFERROR(INDEX('Facturi emise'!$E$5:$E$1004,MATCH(D86,'Facturi emise'!$B$5:$B$1004,0)),""))</f>
        <v/>
      </c>
      <c r="G86" s="19" t="str">
        <f>IF(D86="","",IFERROR(INDEX('Facturi emise'!$F$5:$F$1004,MATCH(D86,'Facturi emise'!$B$5:$B$1004,0)),""))</f>
        <v/>
      </c>
      <c r="H86" s="20"/>
      <c r="I86" s="21"/>
      <c r="J86" s="15"/>
      <c r="K86" s="22" t="str">
        <f>IF(B86="","",SUMIF('Linii storno'!$B$5:$B$1004,B86,'Linii storno'!$K$5:$K$1004))</f>
        <v/>
      </c>
      <c r="L86" s="22" t="str">
        <f>IF(B86="","",SUMIF('Linii storno'!$B$5:$B$1004,B86,'Linii storno'!$L$5:$L$1004))</f>
        <v/>
      </c>
      <c r="M86" s="22" t="str">
        <f t="shared" si="3"/>
        <v/>
      </c>
      <c r="N86" s="22" t="str">
        <f>IF(D86="","",SUMIF('Facturi emise'!$B$5:$B$1004,D86,'Facturi emise'!$N$5:$N$1004))</f>
        <v/>
      </c>
      <c r="O86" s="22" t="str">
        <f t="shared" si="4"/>
        <v/>
      </c>
      <c r="P86" s="15"/>
      <c r="Q86" s="17" t="str">
        <f t="shared" si="5"/>
        <v/>
      </c>
      <c r="R86" s="23" t="str">
        <f ca="1">IF(AND(B86="",D86=""),"",TRIM(IF(COUNTIF($B$5:$B$304,B86)&gt;1,"Număr dublat. ","")&amp;IF(OR(C86="",D86="",H86="",I86=""),"Date incomplete. ","")&amp;IF(AND(D86&lt;&gt;"",COUNTIF('Facturi emise'!$B$5:$B$1004,D86)=0),"Factura inițială nu există în Facturi emise. ","")&amp;IF(COUNTIF('Linii storno'!$B$5:$B$1004,B86)=0,"Nicio linie stornată. ","")&amp;IF(AND(N(O86)&gt;0,O86&gt;N(N86)+0.01),"Stornat mai mult decât factura inițială. ","")&amp;IF(AND(H86="Stornare totală",ABS(N(M86)+N(N86))&gt;0.01),"Stornare totală, dar suma diferă de factura inițială. ","")&amp;IF(AND(I86="Eroare în factură",J86=""),"Emite și factura corectă. ","")&amp;IF(AND(C86&lt;&gt;"",P86&lt;&gt;"Da"),IF(TODAY()&gt;Q86,"Netransmisă în e-Factura – termen depășit. ","De transmis în e-Factura până la "&amp;RIGHT("0"&amp;DAY(Q86),2)&amp;"."&amp;RIGHT("0"&amp;MONTH(Q86),2)&amp;"."&amp;YEAR(Q86)&amp;". "),"")))</f>
        <v/>
      </c>
    </row>
    <row r="87" spans="2:18" x14ac:dyDescent="0.2">
      <c r="B87" s="15"/>
      <c r="C87" s="16"/>
      <c r="D87" s="15"/>
      <c r="E87" s="17" t="str">
        <f>IF(D87="","",IFERROR(INDEX('Facturi emise'!$D$5:$D$1004,MATCH(D87,'Facturi emise'!$B$5:$B$1004,0)),""))</f>
        <v/>
      </c>
      <c r="F87" s="18" t="str">
        <f>IF(D87="","",IFERROR(INDEX('Facturi emise'!$E$5:$E$1004,MATCH(D87,'Facturi emise'!$B$5:$B$1004,0)),""))</f>
        <v/>
      </c>
      <c r="G87" s="19" t="str">
        <f>IF(D87="","",IFERROR(INDEX('Facturi emise'!$F$5:$F$1004,MATCH(D87,'Facturi emise'!$B$5:$B$1004,0)),""))</f>
        <v/>
      </c>
      <c r="H87" s="20"/>
      <c r="I87" s="21"/>
      <c r="J87" s="15"/>
      <c r="K87" s="22" t="str">
        <f>IF(B87="","",SUMIF('Linii storno'!$B$5:$B$1004,B87,'Linii storno'!$K$5:$K$1004))</f>
        <v/>
      </c>
      <c r="L87" s="22" t="str">
        <f>IF(B87="","",SUMIF('Linii storno'!$B$5:$B$1004,B87,'Linii storno'!$L$5:$L$1004))</f>
        <v/>
      </c>
      <c r="M87" s="22" t="str">
        <f t="shared" si="3"/>
        <v/>
      </c>
      <c r="N87" s="22" t="str">
        <f>IF(D87="","",SUMIF('Facturi emise'!$B$5:$B$1004,D87,'Facturi emise'!$N$5:$N$1004))</f>
        <v/>
      </c>
      <c r="O87" s="22" t="str">
        <f t="shared" si="4"/>
        <v/>
      </c>
      <c r="P87" s="15"/>
      <c r="Q87" s="17" t="str">
        <f t="shared" si="5"/>
        <v/>
      </c>
      <c r="R87" s="23" t="str">
        <f ca="1">IF(AND(B87="",D87=""),"",TRIM(IF(COUNTIF($B$5:$B$304,B87)&gt;1,"Număr dublat. ","")&amp;IF(OR(C87="",D87="",H87="",I87=""),"Date incomplete. ","")&amp;IF(AND(D87&lt;&gt;"",COUNTIF('Facturi emise'!$B$5:$B$1004,D87)=0),"Factura inițială nu există în Facturi emise. ","")&amp;IF(COUNTIF('Linii storno'!$B$5:$B$1004,B87)=0,"Nicio linie stornată. ","")&amp;IF(AND(N(O87)&gt;0,O87&gt;N(N87)+0.01),"Stornat mai mult decât factura inițială. ","")&amp;IF(AND(H87="Stornare totală",ABS(N(M87)+N(N87))&gt;0.01),"Stornare totală, dar suma diferă de factura inițială. ","")&amp;IF(AND(I87="Eroare în factură",J87=""),"Emite și factura corectă. ","")&amp;IF(AND(C87&lt;&gt;"",P87&lt;&gt;"Da"),IF(TODAY()&gt;Q87,"Netransmisă în e-Factura – termen depășit. ","De transmis în e-Factura până la "&amp;RIGHT("0"&amp;DAY(Q87),2)&amp;"."&amp;RIGHT("0"&amp;MONTH(Q87),2)&amp;"."&amp;YEAR(Q87)&amp;". "),"")))</f>
        <v/>
      </c>
    </row>
    <row r="88" spans="2:18" x14ac:dyDescent="0.2">
      <c r="B88" s="15"/>
      <c r="C88" s="16"/>
      <c r="D88" s="15"/>
      <c r="E88" s="17" t="str">
        <f>IF(D88="","",IFERROR(INDEX('Facturi emise'!$D$5:$D$1004,MATCH(D88,'Facturi emise'!$B$5:$B$1004,0)),""))</f>
        <v/>
      </c>
      <c r="F88" s="18" t="str">
        <f>IF(D88="","",IFERROR(INDEX('Facturi emise'!$E$5:$E$1004,MATCH(D88,'Facturi emise'!$B$5:$B$1004,0)),""))</f>
        <v/>
      </c>
      <c r="G88" s="19" t="str">
        <f>IF(D88="","",IFERROR(INDEX('Facturi emise'!$F$5:$F$1004,MATCH(D88,'Facturi emise'!$B$5:$B$1004,0)),""))</f>
        <v/>
      </c>
      <c r="H88" s="20"/>
      <c r="I88" s="21"/>
      <c r="J88" s="15"/>
      <c r="K88" s="22" t="str">
        <f>IF(B88="","",SUMIF('Linii storno'!$B$5:$B$1004,B88,'Linii storno'!$K$5:$K$1004))</f>
        <v/>
      </c>
      <c r="L88" s="22" t="str">
        <f>IF(B88="","",SUMIF('Linii storno'!$B$5:$B$1004,B88,'Linii storno'!$L$5:$L$1004))</f>
        <v/>
      </c>
      <c r="M88" s="22" t="str">
        <f t="shared" si="3"/>
        <v/>
      </c>
      <c r="N88" s="22" t="str">
        <f>IF(D88="","",SUMIF('Facturi emise'!$B$5:$B$1004,D88,'Facturi emise'!$N$5:$N$1004))</f>
        <v/>
      </c>
      <c r="O88" s="22" t="str">
        <f t="shared" si="4"/>
        <v/>
      </c>
      <c r="P88" s="15"/>
      <c r="Q88" s="17" t="str">
        <f t="shared" si="5"/>
        <v/>
      </c>
      <c r="R88" s="23" t="str">
        <f ca="1">IF(AND(B88="",D88=""),"",TRIM(IF(COUNTIF($B$5:$B$304,B88)&gt;1,"Număr dublat. ","")&amp;IF(OR(C88="",D88="",H88="",I88=""),"Date incomplete. ","")&amp;IF(AND(D88&lt;&gt;"",COUNTIF('Facturi emise'!$B$5:$B$1004,D88)=0),"Factura inițială nu există în Facturi emise. ","")&amp;IF(COUNTIF('Linii storno'!$B$5:$B$1004,B88)=0,"Nicio linie stornată. ","")&amp;IF(AND(N(O88)&gt;0,O88&gt;N(N88)+0.01),"Stornat mai mult decât factura inițială. ","")&amp;IF(AND(H88="Stornare totală",ABS(N(M88)+N(N88))&gt;0.01),"Stornare totală, dar suma diferă de factura inițială. ","")&amp;IF(AND(I88="Eroare în factură",J88=""),"Emite și factura corectă. ","")&amp;IF(AND(C88&lt;&gt;"",P88&lt;&gt;"Da"),IF(TODAY()&gt;Q88,"Netransmisă în e-Factura – termen depășit. ","De transmis în e-Factura până la "&amp;RIGHT("0"&amp;DAY(Q88),2)&amp;"."&amp;RIGHT("0"&amp;MONTH(Q88),2)&amp;"."&amp;YEAR(Q88)&amp;". "),"")))</f>
        <v/>
      </c>
    </row>
    <row r="89" spans="2:18" x14ac:dyDescent="0.2">
      <c r="B89" s="15"/>
      <c r="C89" s="16"/>
      <c r="D89" s="15"/>
      <c r="E89" s="17" t="str">
        <f>IF(D89="","",IFERROR(INDEX('Facturi emise'!$D$5:$D$1004,MATCH(D89,'Facturi emise'!$B$5:$B$1004,0)),""))</f>
        <v/>
      </c>
      <c r="F89" s="18" t="str">
        <f>IF(D89="","",IFERROR(INDEX('Facturi emise'!$E$5:$E$1004,MATCH(D89,'Facturi emise'!$B$5:$B$1004,0)),""))</f>
        <v/>
      </c>
      <c r="G89" s="19" t="str">
        <f>IF(D89="","",IFERROR(INDEX('Facturi emise'!$F$5:$F$1004,MATCH(D89,'Facturi emise'!$B$5:$B$1004,0)),""))</f>
        <v/>
      </c>
      <c r="H89" s="20"/>
      <c r="I89" s="21"/>
      <c r="J89" s="15"/>
      <c r="K89" s="22" t="str">
        <f>IF(B89="","",SUMIF('Linii storno'!$B$5:$B$1004,B89,'Linii storno'!$K$5:$K$1004))</f>
        <v/>
      </c>
      <c r="L89" s="22" t="str">
        <f>IF(B89="","",SUMIF('Linii storno'!$B$5:$B$1004,B89,'Linii storno'!$L$5:$L$1004))</f>
        <v/>
      </c>
      <c r="M89" s="22" t="str">
        <f t="shared" si="3"/>
        <v/>
      </c>
      <c r="N89" s="22" t="str">
        <f>IF(D89="","",SUMIF('Facturi emise'!$B$5:$B$1004,D89,'Facturi emise'!$N$5:$N$1004))</f>
        <v/>
      </c>
      <c r="O89" s="22" t="str">
        <f t="shared" si="4"/>
        <v/>
      </c>
      <c r="P89" s="15"/>
      <c r="Q89" s="17" t="str">
        <f t="shared" si="5"/>
        <v/>
      </c>
      <c r="R89" s="23" t="str">
        <f ca="1">IF(AND(B89="",D89=""),"",TRIM(IF(COUNTIF($B$5:$B$304,B89)&gt;1,"Număr dublat. ","")&amp;IF(OR(C89="",D89="",H89="",I89=""),"Date incomplete. ","")&amp;IF(AND(D89&lt;&gt;"",COUNTIF('Facturi emise'!$B$5:$B$1004,D89)=0),"Factura inițială nu există în Facturi emise. ","")&amp;IF(COUNTIF('Linii storno'!$B$5:$B$1004,B89)=0,"Nicio linie stornată. ","")&amp;IF(AND(N(O89)&gt;0,O89&gt;N(N89)+0.01),"Stornat mai mult decât factura inițială. ","")&amp;IF(AND(H89="Stornare totală",ABS(N(M89)+N(N89))&gt;0.01),"Stornare totală, dar suma diferă de factura inițială. ","")&amp;IF(AND(I89="Eroare în factură",J89=""),"Emite și factura corectă. ","")&amp;IF(AND(C89&lt;&gt;"",P89&lt;&gt;"Da"),IF(TODAY()&gt;Q89,"Netransmisă în e-Factura – termen depășit. ","De transmis în e-Factura până la "&amp;RIGHT("0"&amp;DAY(Q89),2)&amp;"."&amp;RIGHT("0"&amp;MONTH(Q89),2)&amp;"."&amp;YEAR(Q89)&amp;". "),"")))</f>
        <v/>
      </c>
    </row>
    <row r="90" spans="2:18" x14ac:dyDescent="0.2">
      <c r="B90" s="15"/>
      <c r="C90" s="16"/>
      <c r="D90" s="15"/>
      <c r="E90" s="17" t="str">
        <f>IF(D90="","",IFERROR(INDEX('Facturi emise'!$D$5:$D$1004,MATCH(D90,'Facturi emise'!$B$5:$B$1004,0)),""))</f>
        <v/>
      </c>
      <c r="F90" s="18" t="str">
        <f>IF(D90="","",IFERROR(INDEX('Facturi emise'!$E$5:$E$1004,MATCH(D90,'Facturi emise'!$B$5:$B$1004,0)),""))</f>
        <v/>
      </c>
      <c r="G90" s="19" t="str">
        <f>IF(D90="","",IFERROR(INDEX('Facturi emise'!$F$5:$F$1004,MATCH(D90,'Facturi emise'!$B$5:$B$1004,0)),""))</f>
        <v/>
      </c>
      <c r="H90" s="20"/>
      <c r="I90" s="21"/>
      <c r="J90" s="15"/>
      <c r="K90" s="22" t="str">
        <f>IF(B90="","",SUMIF('Linii storno'!$B$5:$B$1004,B90,'Linii storno'!$K$5:$K$1004))</f>
        <v/>
      </c>
      <c r="L90" s="22" t="str">
        <f>IF(B90="","",SUMIF('Linii storno'!$B$5:$B$1004,B90,'Linii storno'!$L$5:$L$1004))</f>
        <v/>
      </c>
      <c r="M90" s="22" t="str">
        <f t="shared" si="3"/>
        <v/>
      </c>
      <c r="N90" s="22" t="str">
        <f>IF(D90="","",SUMIF('Facturi emise'!$B$5:$B$1004,D90,'Facturi emise'!$N$5:$N$1004))</f>
        <v/>
      </c>
      <c r="O90" s="22" t="str">
        <f t="shared" si="4"/>
        <v/>
      </c>
      <c r="P90" s="15"/>
      <c r="Q90" s="17" t="str">
        <f t="shared" si="5"/>
        <v/>
      </c>
      <c r="R90" s="23" t="str">
        <f ca="1">IF(AND(B90="",D90=""),"",TRIM(IF(COUNTIF($B$5:$B$304,B90)&gt;1,"Număr dublat. ","")&amp;IF(OR(C90="",D90="",H90="",I90=""),"Date incomplete. ","")&amp;IF(AND(D90&lt;&gt;"",COUNTIF('Facturi emise'!$B$5:$B$1004,D90)=0),"Factura inițială nu există în Facturi emise. ","")&amp;IF(COUNTIF('Linii storno'!$B$5:$B$1004,B90)=0,"Nicio linie stornată. ","")&amp;IF(AND(N(O90)&gt;0,O90&gt;N(N90)+0.01),"Stornat mai mult decât factura inițială. ","")&amp;IF(AND(H90="Stornare totală",ABS(N(M90)+N(N90))&gt;0.01),"Stornare totală, dar suma diferă de factura inițială. ","")&amp;IF(AND(I90="Eroare în factură",J90=""),"Emite și factura corectă. ","")&amp;IF(AND(C90&lt;&gt;"",P90&lt;&gt;"Da"),IF(TODAY()&gt;Q90,"Netransmisă în e-Factura – termen depășit. ","De transmis în e-Factura până la "&amp;RIGHT("0"&amp;DAY(Q90),2)&amp;"."&amp;RIGHT("0"&amp;MONTH(Q90),2)&amp;"."&amp;YEAR(Q90)&amp;". "),"")))</f>
        <v/>
      </c>
    </row>
    <row r="91" spans="2:18" x14ac:dyDescent="0.2">
      <c r="B91" s="15"/>
      <c r="C91" s="16"/>
      <c r="D91" s="15"/>
      <c r="E91" s="17" t="str">
        <f>IF(D91="","",IFERROR(INDEX('Facturi emise'!$D$5:$D$1004,MATCH(D91,'Facturi emise'!$B$5:$B$1004,0)),""))</f>
        <v/>
      </c>
      <c r="F91" s="18" t="str">
        <f>IF(D91="","",IFERROR(INDEX('Facturi emise'!$E$5:$E$1004,MATCH(D91,'Facturi emise'!$B$5:$B$1004,0)),""))</f>
        <v/>
      </c>
      <c r="G91" s="19" t="str">
        <f>IF(D91="","",IFERROR(INDEX('Facturi emise'!$F$5:$F$1004,MATCH(D91,'Facturi emise'!$B$5:$B$1004,0)),""))</f>
        <v/>
      </c>
      <c r="H91" s="20"/>
      <c r="I91" s="21"/>
      <c r="J91" s="15"/>
      <c r="K91" s="22" t="str">
        <f>IF(B91="","",SUMIF('Linii storno'!$B$5:$B$1004,B91,'Linii storno'!$K$5:$K$1004))</f>
        <v/>
      </c>
      <c r="L91" s="22" t="str">
        <f>IF(B91="","",SUMIF('Linii storno'!$B$5:$B$1004,B91,'Linii storno'!$L$5:$L$1004))</f>
        <v/>
      </c>
      <c r="M91" s="22" t="str">
        <f t="shared" si="3"/>
        <v/>
      </c>
      <c r="N91" s="22" t="str">
        <f>IF(D91="","",SUMIF('Facturi emise'!$B$5:$B$1004,D91,'Facturi emise'!$N$5:$N$1004))</f>
        <v/>
      </c>
      <c r="O91" s="22" t="str">
        <f t="shared" si="4"/>
        <v/>
      </c>
      <c r="P91" s="15"/>
      <c r="Q91" s="17" t="str">
        <f t="shared" si="5"/>
        <v/>
      </c>
      <c r="R91" s="23" t="str">
        <f ca="1">IF(AND(B91="",D91=""),"",TRIM(IF(COUNTIF($B$5:$B$304,B91)&gt;1,"Număr dublat. ","")&amp;IF(OR(C91="",D91="",H91="",I91=""),"Date incomplete. ","")&amp;IF(AND(D91&lt;&gt;"",COUNTIF('Facturi emise'!$B$5:$B$1004,D91)=0),"Factura inițială nu există în Facturi emise. ","")&amp;IF(COUNTIF('Linii storno'!$B$5:$B$1004,B91)=0,"Nicio linie stornată. ","")&amp;IF(AND(N(O91)&gt;0,O91&gt;N(N91)+0.01),"Stornat mai mult decât factura inițială. ","")&amp;IF(AND(H91="Stornare totală",ABS(N(M91)+N(N91))&gt;0.01),"Stornare totală, dar suma diferă de factura inițială. ","")&amp;IF(AND(I91="Eroare în factură",J91=""),"Emite și factura corectă. ","")&amp;IF(AND(C91&lt;&gt;"",P91&lt;&gt;"Da"),IF(TODAY()&gt;Q91,"Netransmisă în e-Factura – termen depășit. ","De transmis în e-Factura până la "&amp;RIGHT("0"&amp;DAY(Q91),2)&amp;"."&amp;RIGHT("0"&amp;MONTH(Q91),2)&amp;"."&amp;YEAR(Q91)&amp;". "),"")))</f>
        <v/>
      </c>
    </row>
    <row r="92" spans="2:18" x14ac:dyDescent="0.2">
      <c r="B92" s="15"/>
      <c r="C92" s="16"/>
      <c r="D92" s="15"/>
      <c r="E92" s="17" t="str">
        <f>IF(D92="","",IFERROR(INDEX('Facturi emise'!$D$5:$D$1004,MATCH(D92,'Facturi emise'!$B$5:$B$1004,0)),""))</f>
        <v/>
      </c>
      <c r="F92" s="18" t="str">
        <f>IF(D92="","",IFERROR(INDEX('Facturi emise'!$E$5:$E$1004,MATCH(D92,'Facturi emise'!$B$5:$B$1004,0)),""))</f>
        <v/>
      </c>
      <c r="G92" s="19" t="str">
        <f>IF(D92="","",IFERROR(INDEX('Facturi emise'!$F$5:$F$1004,MATCH(D92,'Facturi emise'!$B$5:$B$1004,0)),""))</f>
        <v/>
      </c>
      <c r="H92" s="20"/>
      <c r="I92" s="21"/>
      <c r="J92" s="15"/>
      <c r="K92" s="22" t="str">
        <f>IF(B92="","",SUMIF('Linii storno'!$B$5:$B$1004,B92,'Linii storno'!$K$5:$K$1004))</f>
        <v/>
      </c>
      <c r="L92" s="22" t="str">
        <f>IF(B92="","",SUMIF('Linii storno'!$B$5:$B$1004,B92,'Linii storno'!$L$5:$L$1004))</f>
        <v/>
      </c>
      <c r="M92" s="22" t="str">
        <f t="shared" si="3"/>
        <v/>
      </c>
      <c r="N92" s="22" t="str">
        <f>IF(D92="","",SUMIF('Facturi emise'!$B$5:$B$1004,D92,'Facturi emise'!$N$5:$N$1004))</f>
        <v/>
      </c>
      <c r="O92" s="22" t="str">
        <f t="shared" si="4"/>
        <v/>
      </c>
      <c r="P92" s="15"/>
      <c r="Q92" s="17" t="str">
        <f t="shared" si="5"/>
        <v/>
      </c>
      <c r="R92" s="23" t="str">
        <f ca="1">IF(AND(B92="",D92=""),"",TRIM(IF(COUNTIF($B$5:$B$304,B92)&gt;1,"Număr dublat. ","")&amp;IF(OR(C92="",D92="",H92="",I92=""),"Date incomplete. ","")&amp;IF(AND(D92&lt;&gt;"",COUNTIF('Facturi emise'!$B$5:$B$1004,D92)=0),"Factura inițială nu există în Facturi emise. ","")&amp;IF(COUNTIF('Linii storno'!$B$5:$B$1004,B92)=0,"Nicio linie stornată. ","")&amp;IF(AND(N(O92)&gt;0,O92&gt;N(N92)+0.01),"Stornat mai mult decât factura inițială. ","")&amp;IF(AND(H92="Stornare totală",ABS(N(M92)+N(N92))&gt;0.01),"Stornare totală, dar suma diferă de factura inițială. ","")&amp;IF(AND(I92="Eroare în factură",J92=""),"Emite și factura corectă. ","")&amp;IF(AND(C92&lt;&gt;"",P92&lt;&gt;"Da"),IF(TODAY()&gt;Q92,"Netransmisă în e-Factura – termen depășit. ","De transmis în e-Factura până la "&amp;RIGHT("0"&amp;DAY(Q92),2)&amp;"."&amp;RIGHT("0"&amp;MONTH(Q92),2)&amp;"."&amp;YEAR(Q92)&amp;". "),"")))</f>
        <v/>
      </c>
    </row>
    <row r="93" spans="2:18" x14ac:dyDescent="0.2">
      <c r="B93" s="15"/>
      <c r="C93" s="16"/>
      <c r="D93" s="15"/>
      <c r="E93" s="17" t="str">
        <f>IF(D93="","",IFERROR(INDEX('Facturi emise'!$D$5:$D$1004,MATCH(D93,'Facturi emise'!$B$5:$B$1004,0)),""))</f>
        <v/>
      </c>
      <c r="F93" s="18" t="str">
        <f>IF(D93="","",IFERROR(INDEX('Facturi emise'!$E$5:$E$1004,MATCH(D93,'Facturi emise'!$B$5:$B$1004,0)),""))</f>
        <v/>
      </c>
      <c r="G93" s="19" t="str">
        <f>IF(D93="","",IFERROR(INDEX('Facturi emise'!$F$5:$F$1004,MATCH(D93,'Facturi emise'!$B$5:$B$1004,0)),""))</f>
        <v/>
      </c>
      <c r="H93" s="20"/>
      <c r="I93" s="21"/>
      <c r="J93" s="15"/>
      <c r="K93" s="22" t="str">
        <f>IF(B93="","",SUMIF('Linii storno'!$B$5:$B$1004,B93,'Linii storno'!$K$5:$K$1004))</f>
        <v/>
      </c>
      <c r="L93" s="22" t="str">
        <f>IF(B93="","",SUMIF('Linii storno'!$B$5:$B$1004,B93,'Linii storno'!$L$5:$L$1004))</f>
        <v/>
      </c>
      <c r="M93" s="22" t="str">
        <f t="shared" si="3"/>
        <v/>
      </c>
      <c r="N93" s="22" t="str">
        <f>IF(D93="","",SUMIF('Facturi emise'!$B$5:$B$1004,D93,'Facturi emise'!$N$5:$N$1004))</f>
        <v/>
      </c>
      <c r="O93" s="22" t="str">
        <f t="shared" si="4"/>
        <v/>
      </c>
      <c r="P93" s="15"/>
      <c r="Q93" s="17" t="str">
        <f t="shared" si="5"/>
        <v/>
      </c>
      <c r="R93" s="23" t="str">
        <f ca="1">IF(AND(B93="",D93=""),"",TRIM(IF(COUNTIF($B$5:$B$304,B93)&gt;1,"Număr dublat. ","")&amp;IF(OR(C93="",D93="",H93="",I93=""),"Date incomplete. ","")&amp;IF(AND(D93&lt;&gt;"",COUNTIF('Facturi emise'!$B$5:$B$1004,D93)=0),"Factura inițială nu există în Facturi emise. ","")&amp;IF(COUNTIF('Linii storno'!$B$5:$B$1004,B93)=0,"Nicio linie stornată. ","")&amp;IF(AND(N(O93)&gt;0,O93&gt;N(N93)+0.01),"Stornat mai mult decât factura inițială. ","")&amp;IF(AND(H93="Stornare totală",ABS(N(M93)+N(N93))&gt;0.01),"Stornare totală, dar suma diferă de factura inițială. ","")&amp;IF(AND(I93="Eroare în factură",J93=""),"Emite și factura corectă. ","")&amp;IF(AND(C93&lt;&gt;"",P93&lt;&gt;"Da"),IF(TODAY()&gt;Q93,"Netransmisă în e-Factura – termen depășit. ","De transmis în e-Factura până la "&amp;RIGHT("0"&amp;DAY(Q93),2)&amp;"."&amp;RIGHT("0"&amp;MONTH(Q93),2)&amp;"."&amp;YEAR(Q93)&amp;". "),"")))</f>
        <v/>
      </c>
    </row>
    <row r="94" spans="2:18" x14ac:dyDescent="0.2">
      <c r="B94" s="15"/>
      <c r="C94" s="16"/>
      <c r="D94" s="15"/>
      <c r="E94" s="17" t="str">
        <f>IF(D94="","",IFERROR(INDEX('Facturi emise'!$D$5:$D$1004,MATCH(D94,'Facturi emise'!$B$5:$B$1004,0)),""))</f>
        <v/>
      </c>
      <c r="F94" s="18" t="str">
        <f>IF(D94="","",IFERROR(INDEX('Facturi emise'!$E$5:$E$1004,MATCH(D94,'Facturi emise'!$B$5:$B$1004,0)),""))</f>
        <v/>
      </c>
      <c r="G94" s="19" t="str">
        <f>IF(D94="","",IFERROR(INDEX('Facturi emise'!$F$5:$F$1004,MATCH(D94,'Facturi emise'!$B$5:$B$1004,0)),""))</f>
        <v/>
      </c>
      <c r="H94" s="20"/>
      <c r="I94" s="21"/>
      <c r="J94" s="15"/>
      <c r="K94" s="22" t="str">
        <f>IF(B94="","",SUMIF('Linii storno'!$B$5:$B$1004,B94,'Linii storno'!$K$5:$K$1004))</f>
        <v/>
      </c>
      <c r="L94" s="22" t="str">
        <f>IF(B94="","",SUMIF('Linii storno'!$B$5:$B$1004,B94,'Linii storno'!$L$5:$L$1004))</f>
        <v/>
      </c>
      <c r="M94" s="22" t="str">
        <f t="shared" si="3"/>
        <v/>
      </c>
      <c r="N94" s="22" t="str">
        <f>IF(D94="","",SUMIF('Facturi emise'!$B$5:$B$1004,D94,'Facturi emise'!$N$5:$N$1004))</f>
        <v/>
      </c>
      <c r="O94" s="22" t="str">
        <f t="shared" si="4"/>
        <v/>
      </c>
      <c r="P94" s="15"/>
      <c r="Q94" s="17" t="str">
        <f t="shared" si="5"/>
        <v/>
      </c>
      <c r="R94" s="23" t="str">
        <f ca="1">IF(AND(B94="",D94=""),"",TRIM(IF(COUNTIF($B$5:$B$304,B94)&gt;1,"Număr dublat. ","")&amp;IF(OR(C94="",D94="",H94="",I94=""),"Date incomplete. ","")&amp;IF(AND(D94&lt;&gt;"",COUNTIF('Facturi emise'!$B$5:$B$1004,D94)=0),"Factura inițială nu există în Facturi emise. ","")&amp;IF(COUNTIF('Linii storno'!$B$5:$B$1004,B94)=0,"Nicio linie stornată. ","")&amp;IF(AND(N(O94)&gt;0,O94&gt;N(N94)+0.01),"Stornat mai mult decât factura inițială. ","")&amp;IF(AND(H94="Stornare totală",ABS(N(M94)+N(N94))&gt;0.01),"Stornare totală, dar suma diferă de factura inițială. ","")&amp;IF(AND(I94="Eroare în factură",J94=""),"Emite și factura corectă. ","")&amp;IF(AND(C94&lt;&gt;"",P94&lt;&gt;"Da"),IF(TODAY()&gt;Q94,"Netransmisă în e-Factura – termen depășit. ","De transmis în e-Factura până la "&amp;RIGHT("0"&amp;DAY(Q94),2)&amp;"."&amp;RIGHT("0"&amp;MONTH(Q94),2)&amp;"."&amp;YEAR(Q94)&amp;". "),"")))</f>
        <v/>
      </c>
    </row>
    <row r="95" spans="2:18" x14ac:dyDescent="0.2">
      <c r="B95" s="15"/>
      <c r="C95" s="16"/>
      <c r="D95" s="15"/>
      <c r="E95" s="17" t="str">
        <f>IF(D95="","",IFERROR(INDEX('Facturi emise'!$D$5:$D$1004,MATCH(D95,'Facturi emise'!$B$5:$B$1004,0)),""))</f>
        <v/>
      </c>
      <c r="F95" s="18" t="str">
        <f>IF(D95="","",IFERROR(INDEX('Facturi emise'!$E$5:$E$1004,MATCH(D95,'Facturi emise'!$B$5:$B$1004,0)),""))</f>
        <v/>
      </c>
      <c r="G95" s="19" t="str">
        <f>IF(D95="","",IFERROR(INDEX('Facturi emise'!$F$5:$F$1004,MATCH(D95,'Facturi emise'!$B$5:$B$1004,0)),""))</f>
        <v/>
      </c>
      <c r="H95" s="20"/>
      <c r="I95" s="21"/>
      <c r="J95" s="15"/>
      <c r="K95" s="22" t="str">
        <f>IF(B95="","",SUMIF('Linii storno'!$B$5:$B$1004,B95,'Linii storno'!$K$5:$K$1004))</f>
        <v/>
      </c>
      <c r="L95" s="22" t="str">
        <f>IF(B95="","",SUMIF('Linii storno'!$B$5:$B$1004,B95,'Linii storno'!$L$5:$L$1004))</f>
        <v/>
      </c>
      <c r="M95" s="22" t="str">
        <f t="shared" si="3"/>
        <v/>
      </c>
      <c r="N95" s="22" t="str">
        <f>IF(D95="","",SUMIF('Facturi emise'!$B$5:$B$1004,D95,'Facturi emise'!$N$5:$N$1004))</f>
        <v/>
      </c>
      <c r="O95" s="22" t="str">
        <f t="shared" si="4"/>
        <v/>
      </c>
      <c r="P95" s="15"/>
      <c r="Q95" s="17" t="str">
        <f t="shared" si="5"/>
        <v/>
      </c>
      <c r="R95" s="23" t="str">
        <f ca="1">IF(AND(B95="",D95=""),"",TRIM(IF(COUNTIF($B$5:$B$304,B95)&gt;1,"Număr dublat. ","")&amp;IF(OR(C95="",D95="",H95="",I95=""),"Date incomplete. ","")&amp;IF(AND(D95&lt;&gt;"",COUNTIF('Facturi emise'!$B$5:$B$1004,D95)=0),"Factura inițială nu există în Facturi emise. ","")&amp;IF(COUNTIF('Linii storno'!$B$5:$B$1004,B95)=0,"Nicio linie stornată. ","")&amp;IF(AND(N(O95)&gt;0,O95&gt;N(N95)+0.01),"Stornat mai mult decât factura inițială. ","")&amp;IF(AND(H95="Stornare totală",ABS(N(M95)+N(N95))&gt;0.01),"Stornare totală, dar suma diferă de factura inițială. ","")&amp;IF(AND(I95="Eroare în factură",J95=""),"Emite și factura corectă. ","")&amp;IF(AND(C95&lt;&gt;"",P95&lt;&gt;"Da"),IF(TODAY()&gt;Q95,"Netransmisă în e-Factura – termen depășit. ","De transmis în e-Factura până la "&amp;RIGHT("0"&amp;DAY(Q95),2)&amp;"."&amp;RIGHT("0"&amp;MONTH(Q95),2)&amp;"."&amp;YEAR(Q95)&amp;". "),"")))</f>
        <v/>
      </c>
    </row>
    <row r="96" spans="2:18" x14ac:dyDescent="0.2">
      <c r="B96" s="15"/>
      <c r="C96" s="16"/>
      <c r="D96" s="15"/>
      <c r="E96" s="17" t="str">
        <f>IF(D96="","",IFERROR(INDEX('Facturi emise'!$D$5:$D$1004,MATCH(D96,'Facturi emise'!$B$5:$B$1004,0)),""))</f>
        <v/>
      </c>
      <c r="F96" s="18" t="str">
        <f>IF(D96="","",IFERROR(INDEX('Facturi emise'!$E$5:$E$1004,MATCH(D96,'Facturi emise'!$B$5:$B$1004,0)),""))</f>
        <v/>
      </c>
      <c r="G96" s="19" t="str">
        <f>IF(D96="","",IFERROR(INDEX('Facturi emise'!$F$5:$F$1004,MATCH(D96,'Facturi emise'!$B$5:$B$1004,0)),""))</f>
        <v/>
      </c>
      <c r="H96" s="20"/>
      <c r="I96" s="21"/>
      <c r="J96" s="15"/>
      <c r="K96" s="22" t="str">
        <f>IF(B96="","",SUMIF('Linii storno'!$B$5:$B$1004,B96,'Linii storno'!$K$5:$K$1004))</f>
        <v/>
      </c>
      <c r="L96" s="22" t="str">
        <f>IF(B96="","",SUMIF('Linii storno'!$B$5:$B$1004,B96,'Linii storno'!$L$5:$L$1004))</f>
        <v/>
      </c>
      <c r="M96" s="22" t="str">
        <f t="shared" si="3"/>
        <v/>
      </c>
      <c r="N96" s="22" t="str">
        <f>IF(D96="","",SUMIF('Facturi emise'!$B$5:$B$1004,D96,'Facturi emise'!$N$5:$N$1004))</f>
        <v/>
      </c>
      <c r="O96" s="22" t="str">
        <f t="shared" si="4"/>
        <v/>
      </c>
      <c r="P96" s="15"/>
      <c r="Q96" s="17" t="str">
        <f t="shared" si="5"/>
        <v/>
      </c>
      <c r="R96" s="23" t="str">
        <f ca="1">IF(AND(B96="",D96=""),"",TRIM(IF(COUNTIF($B$5:$B$304,B96)&gt;1,"Număr dublat. ","")&amp;IF(OR(C96="",D96="",H96="",I96=""),"Date incomplete. ","")&amp;IF(AND(D96&lt;&gt;"",COUNTIF('Facturi emise'!$B$5:$B$1004,D96)=0),"Factura inițială nu există în Facturi emise. ","")&amp;IF(COUNTIF('Linii storno'!$B$5:$B$1004,B96)=0,"Nicio linie stornată. ","")&amp;IF(AND(N(O96)&gt;0,O96&gt;N(N96)+0.01),"Stornat mai mult decât factura inițială. ","")&amp;IF(AND(H96="Stornare totală",ABS(N(M96)+N(N96))&gt;0.01),"Stornare totală, dar suma diferă de factura inițială. ","")&amp;IF(AND(I96="Eroare în factură",J96=""),"Emite și factura corectă. ","")&amp;IF(AND(C96&lt;&gt;"",P96&lt;&gt;"Da"),IF(TODAY()&gt;Q96,"Netransmisă în e-Factura – termen depășit. ","De transmis în e-Factura până la "&amp;RIGHT("0"&amp;DAY(Q96),2)&amp;"."&amp;RIGHT("0"&amp;MONTH(Q96),2)&amp;"."&amp;YEAR(Q96)&amp;". "),"")))</f>
        <v/>
      </c>
    </row>
    <row r="97" spans="2:18" x14ac:dyDescent="0.2">
      <c r="B97" s="15"/>
      <c r="C97" s="16"/>
      <c r="D97" s="15"/>
      <c r="E97" s="17" t="str">
        <f>IF(D97="","",IFERROR(INDEX('Facturi emise'!$D$5:$D$1004,MATCH(D97,'Facturi emise'!$B$5:$B$1004,0)),""))</f>
        <v/>
      </c>
      <c r="F97" s="18" t="str">
        <f>IF(D97="","",IFERROR(INDEX('Facturi emise'!$E$5:$E$1004,MATCH(D97,'Facturi emise'!$B$5:$B$1004,0)),""))</f>
        <v/>
      </c>
      <c r="G97" s="19" t="str">
        <f>IF(D97="","",IFERROR(INDEX('Facturi emise'!$F$5:$F$1004,MATCH(D97,'Facturi emise'!$B$5:$B$1004,0)),""))</f>
        <v/>
      </c>
      <c r="H97" s="20"/>
      <c r="I97" s="21"/>
      <c r="J97" s="15"/>
      <c r="K97" s="22" t="str">
        <f>IF(B97="","",SUMIF('Linii storno'!$B$5:$B$1004,B97,'Linii storno'!$K$5:$K$1004))</f>
        <v/>
      </c>
      <c r="L97" s="22" t="str">
        <f>IF(B97="","",SUMIF('Linii storno'!$B$5:$B$1004,B97,'Linii storno'!$L$5:$L$1004))</f>
        <v/>
      </c>
      <c r="M97" s="22" t="str">
        <f t="shared" si="3"/>
        <v/>
      </c>
      <c r="N97" s="22" t="str">
        <f>IF(D97="","",SUMIF('Facturi emise'!$B$5:$B$1004,D97,'Facturi emise'!$N$5:$N$1004))</f>
        <v/>
      </c>
      <c r="O97" s="22" t="str">
        <f t="shared" si="4"/>
        <v/>
      </c>
      <c r="P97" s="15"/>
      <c r="Q97" s="17" t="str">
        <f t="shared" si="5"/>
        <v/>
      </c>
      <c r="R97" s="23" t="str">
        <f ca="1">IF(AND(B97="",D97=""),"",TRIM(IF(COUNTIF($B$5:$B$304,B97)&gt;1,"Număr dublat. ","")&amp;IF(OR(C97="",D97="",H97="",I97=""),"Date incomplete. ","")&amp;IF(AND(D97&lt;&gt;"",COUNTIF('Facturi emise'!$B$5:$B$1004,D97)=0),"Factura inițială nu există în Facturi emise. ","")&amp;IF(COUNTIF('Linii storno'!$B$5:$B$1004,B97)=0,"Nicio linie stornată. ","")&amp;IF(AND(N(O97)&gt;0,O97&gt;N(N97)+0.01),"Stornat mai mult decât factura inițială. ","")&amp;IF(AND(H97="Stornare totală",ABS(N(M97)+N(N97))&gt;0.01),"Stornare totală, dar suma diferă de factura inițială. ","")&amp;IF(AND(I97="Eroare în factură",J97=""),"Emite și factura corectă. ","")&amp;IF(AND(C97&lt;&gt;"",P97&lt;&gt;"Da"),IF(TODAY()&gt;Q97,"Netransmisă în e-Factura – termen depășit. ","De transmis în e-Factura până la "&amp;RIGHT("0"&amp;DAY(Q97),2)&amp;"."&amp;RIGHT("0"&amp;MONTH(Q97),2)&amp;"."&amp;YEAR(Q97)&amp;". "),"")))</f>
        <v/>
      </c>
    </row>
    <row r="98" spans="2:18" x14ac:dyDescent="0.2">
      <c r="B98" s="15"/>
      <c r="C98" s="16"/>
      <c r="D98" s="15"/>
      <c r="E98" s="17" t="str">
        <f>IF(D98="","",IFERROR(INDEX('Facturi emise'!$D$5:$D$1004,MATCH(D98,'Facturi emise'!$B$5:$B$1004,0)),""))</f>
        <v/>
      </c>
      <c r="F98" s="18" t="str">
        <f>IF(D98="","",IFERROR(INDEX('Facturi emise'!$E$5:$E$1004,MATCH(D98,'Facturi emise'!$B$5:$B$1004,0)),""))</f>
        <v/>
      </c>
      <c r="G98" s="19" t="str">
        <f>IF(D98="","",IFERROR(INDEX('Facturi emise'!$F$5:$F$1004,MATCH(D98,'Facturi emise'!$B$5:$B$1004,0)),""))</f>
        <v/>
      </c>
      <c r="H98" s="20"/>
      <c r="I98" s="21"/>
      <c r="J98" s="15"/>
      <c r="K98" s="22" t="str">
        <f>IF(B98="","",SUMIF('Linii storno'!$B$5:$B$1004,B98,'Linii storno'!$K$5:$K$1004))</f>
        <v/>
      </c>
      <c r="L98" s="22" t="str">
        <f>IF(B98="","",SUMIF('Linii storno'!$B$5:$B$1004,B98,'Linii storno'!$L$5:$L$1004))</f>
        <v/>
      </c>
      <c r="M98" s="22" t="str">
        <f t="shared" si="3"/>
        <v/>
      </c>
      <c r="N98" s="22" t="str">
        <f>IF(D98="","",SUMIF('Facturi emise'!$B$5:$B$1004,D98,'Facturi emise'!$N$5:$N$1004))</f>
        <v/>
      </c>
      <c r="O98" s="22" t="str">
        <f t="shared" si="4"/>
        <v/>
      </c>
      <c r="P98" s="15"/>
      <c r="Q98" s="17" t="str">
        <f t="shared" si="5"/>
        <v/>
      </c>
      <c r="R98" s="23" t="str">
        <f ca="1">IF(AND(B98="",D98=""),"",TRIM(IF(COUNTIF($B$5:$B$304,B98)&gt;1,"Număr dublat. ","")&amp;IF(OR(C98="",D98="",H98="",I98=""),"Date incomplete. ","")&amp;IF(AND(D98&lt;&gt;"",COUNTIF('Facturi emise'!$B$5:$B$1004,D98)=0),"Factura inițială nu există în Facturi emise. ","")&amp;IF(COUNTIF('Linii storno'!$B$5:$B$1004,B98)=0,"Nicio linie stornată. ","")&amp;IF(AND(N(O98)&gt;0,O98&gt;N(N98)+0.01),"Stornat mai mult decât factura inițială. ","")&amp;IF(AND(H98="Stornare totală",ABS(N(M98)+N(N98))&gt;0.01),"Stornare totală, dar suma diferă de factura inițială. ","")&amp;IF(AND(I98="Eroare în factură",J98=""),"Emite și factura corectă. ","")&amp;IF(AND(C98&lt;&gt;"",P98&lt;&gt;"Da"),IF(TODAY()&gt;Q98,"Netransmisă în e-Factura – termen depășit. ","De transmis în e-Factura până la "&amp;RIGHT("0"&amp;DAY(Q98),2)&amp;"."&amp;RIGHT("0"&amp;MONTH(Q98),2)&amp;"."&amp;YEAR(Q98)&amp;". "),"")))</f>
        <v/>
      </c>
    </row>
    <row r="99" spans="2:18" x14ac:dyDescent="0.2">
      <c r="B99" s="15"/>
      <c r="C99" s="16"/>
      <c r="D99" s="15"/>
      <c r="E99" s="17" t="str">
        <f>IF(D99="","",IFERROR(INDEX('Facturi emise'!$D$5:$D$1004,MATCH(D99,'Facturi emise'!$B$5:$B$1004,0)),""))</f>
        <v/>
      </c>
      <c r="F99" s="18" t="str">
        <f>IF(D99="","",IFERROR(INDEX('Facturi emise'!$E$5:$E$1004,MATCH(D99,'Facturi emise'!$B$5:$B$1004,0)),""))</f>
        <v/>
      </c>
      <c r="G99" s="19" t="str">
        <f>IF(D99="","",IFERROR(INDEX('Facturi emise'!$F$5:$F$1004,MATCH(D99,'Facturi emise'!$B$5:$B$1004,0)),""))</f>
        <v/>
      </c>
      <c r="H99" s="20"/>
      <c r="I99" s="21"/>
      <c r="J99" s="15"/>
      <c r="K99" s="22" t="str">
        <f>IF(B99="","",SUMIF('Linii storno'!$B$5:$B$1004,B99,'Linii storno'!$K$5:$K$1004))</f>
        <v/>
      </c>
      <c r="L99" s="22" t="str">
        <f>IF(B99="","",SUMIF('Linii storno'!$B$5:$B$1004,B99,'Linii storno'!$L$5:$L$1004))</f>
        <v/>
      </c>
      <c r="M99" s="22" t="str">
        <f t="shared" si="3"/>
        <v/>
      </c>
      <c r="N99" s="22" t="str">
        <f>IF(D99="","",SUMIF('Facturi emise'!$B$5:$B$1004,D99,'Facturi emise'!$N$5:$N$1004))</f>
        <v/>
      </c>
      <c r="O99" s="22" t="str">
        <f t="shared" si="4"/>
        <v/>
      </c>
      <c r="P99" s="15"/>
      <c r="Q99" s="17" t="str">
        <f t="shared" si="5"/>
        <v/>
      </c>
      <c r="R99" s="23" t="str">
        <f ca="1">IF(AND(B99="",D99=""),"",TRIM(IF(COUNTIF($B$5:$B$304,B99)&gt;1,"Număr dublat. ","")&amp;IF(OR(C99="",D99="",H99="",I99=""),"Date incomplete. ","")&amp;IF(AND(D99&lt;&gt;"",COUNTIF('Facturi emise'!$B$5:$B$1004,D99)=0),"Factura inițială nu există în Facturi emise. ","")&amp;IF(COUNTIF('Linii storno'!$B$5:$B$1004,B99)=0,"Nicio linie stornată. ","")&amp;IF(AND(N(O99)&gt;0,O99&gt;N(N99)+0.01),"Stornat mai mult decât factura inițială. ","")&amp;IF(AND(H99="Stornare totală",ABS(N(M99)+N(N99))&gt;0.01),"Stornare totală, dar suma diferă de factura inițială. ","")&amp;IF(AND(I99="Eroare în factură",J99=""),"Emite și factura corectă. ","")&amp;IF(AND(C99&lt;&gt;"",P99&lt;&gt;"Da"),IF(TODAY()&gt;Q99,"Netransmisă în e-Factura – termen depășit. ","De transmis în e-Factura până la "&amp;RIGHT("0"&amp;DAY(Q99),2)&amp;"."&amp;RIGHT("0"&amp;MONTH(Q99),2)&amp;"."&amp;YEAR(Q99)&amp;". "),"")))</f>
        <v/>
      </c>
    </row>
    <row r="100" spans="2:18" x14ac:dyDescent="0.2">
      <c r="B100" s="15"/>
      <c r="C100" s="16"/>
      <c r="D100" s="15"/>
      <c r="E100" s="17" t="str">
        <f>IF(D100="","",IFERROR(INDEX('Facturi emise'!$D$5:$D$1004,MATCH(D100,'Facturi emise'!$B$5:$B$1004,0)),""))</f>
        <v/>
      </c>
      <c r="F100" s="18" t="str">
        <f>IF(D100="","",IFERROR(INDEX('Facturi emise'!$E$5:$E$1004,MATCH(D100,'Facturi emise'!$B$5:$B$1004,0)),""))</f>
        <v/>
      </c>
      <c r="G100" s="19" t="str">
        <f>IF(D100="","",IFERROR(INDEX('Facturi emise'!$F$5:$F$1004,MATCH(D100,'Facturi emise'!$B$5:$B$1004,0)),""))</f>
        <v/>
      </c>
      <c r="H100" s="20"/>
      <c r="I100" s="21"/>
      <c r="J100" s="15"/>
      <c r="K100" s="22" t="str">
        <f>IF(B100="","",SUMIF('Linii storno'!$B$5:$B$1004,B100,'Linii storno'!$K$5:$K$1004))</f>
        <v/>
      </c>
      <c r="L100" s="22" t="str">
        <f>IF(B100="","",SUMIF('Linii storno'!$B$5:$B$1004,B100,'Linii storno'!$L$5:$L$1004))</f>
        <v/>
      </c>
      <c r="M100" s="22" t="str">
        <f t="shared" si="3"/>
        <v/>
      </c>
      <c r="N100" s="22" t="str">
        <f>IF(D100="","",SUMIF('Facturi emise'!$B$5:$B$1004,D100,'Facturi emise'!$N$5:$N$1004))</f>
        <v/>
      </c>
      <c r="O100" s="22" t="str">
        <f t="shared" si="4"/>
        <v/>
      </c>
      <c r="P100" s="15"/>
      <c r="Q100" s="17" t="str">
        <f t="shared" si="5"/>
        <v/>
      </c>
      <c r="R100" s="23" t="str">
        <f ca="1">IF(AND(B100="",D100=""),"",TRIM(IF(COUNTIF($B$5:$B$304,B100)&gt;1,"Număr dublat. ","")&amp;IF(OR(C100="",D100="",H100="",I100=""),"Date incomplete. ","")&amp;IF(AND(D100&lt;&gt;"",COUNTIF('Facturi emise'!$B$5:$B$1004,D100)=0),"Factura inițială nu există în Facturi emise. ","")&amp;IF(COUNTIF('Linii storno'!$B$5:$B$1004,B100)=0,"Nicio linie stornată. ","")&amp;IF(AND(N(O100)&gt;0,O100&gt;N(N100)+0.01),"Stornat mai mult decât factura inițială. ","")&amp;IF(AND(H100="Stornare totală",ABS(N(M100)+N(N100))&gt;0.01),"Stornare totală, dar suma diferă de factura inițială. ","")&amp;IF(AND(I100="Eroare în factură",J100=""),"Emite și factura corectă. ","")&amp;IF(AND(C100&lt;&gt;"",P100&lt;&gt;"Da"),IF(TODAY()&gt;Q100,"Netransmisă în e-Factura – termen depășit. ","De transmis în e-Factura până la "&amp;RIGHT("0"&amp;DAY(Q100),2)&amp;"."&amp;RIGHT("0"&amp;MONTH(Q100),2)&amp;"."&amp;YEAR(Q100)&amp;". "),"")))</f>
        <v/>
      </c>
    </row>
    <row r="101" spans="2:18" x14ac:dyDescent="0.2">
      <c r="B101" s="15"/>
      <c r="C101" s="16"/>
      <c r="D101" s="15"/>
      <c r="E101" s="17" t="str">
        <f>IF(D101="","",IFERROR(INDEX('Facturi emise'!$D$5:$D$1004,MATCH(D101,'Facturi emise'!$B$5:$B$1004,0)),""))</f>
        <v/>
      </c>
      <c r="F101" s="18" t="str">
        <f>IF(D101="","",IFERROR(INDEX('Facturi emise'!$E$5:$E$1004,MATCH(D101,'Facturi emise'!$B$5:$B$1004,0)),""))</f>
        <v/>
      </c>
      <c r="G101" s="19" t="str">
        <f>IF(D101="","",IFERROR(INDEX('Facturi emise'!$F$5:$F$1004,MATCH(D101,'Facturi emise'!$B$5:$B$1004,0)),""))</f>
        <v/>
      </c>
      <c r="H101" s="20"/>
      <c r="I101" s="21"/>
      <c r="J101" s="15"/>
      <c r="K101" s="22" t="str">
        <f>IF(B101="","",SUMIF('Linii storno'!$B$5:$B$1004,B101,'Linii storno'!$K$5:$K$1004))</f>
        <v/>
      </c>
      <c r="L101" s="22" t="str">
        <f>IF(B101="","",SUMIF('Linii storno'!$B$5:$B$1004,B101,'Linii storno'!$L$5:$L$1004))</f>
        <v/>
      </c>
      <c r="M101" s="22" t="str">
        <f t="shared" si="3"/>
        <v/>
      </c>
      <c r="N101" s="22" t="str">
        <f>IF(D101="","",SUMIF('Facturi emise'!$B$5:$B$1004,D101,'Facturi emise'!$N$5:$N$1004))</f>
        <v/>
      </c>
      <c r="O101" s="22" t="str">
        <f t="shared" si="4"/>
        <v/>
      </c>
      <c r="P101" s="15"/>
      <c r="Q101" s="17" t="str">
        <f t="shared" si="5"/>
        <v/>
      </c>
      <c r="R101" s="23" t="str">
        <f ca="1">IF(AND(B101="",D101=""),"",TRIM(IF(COUNTIF($B$5:$B$304,B101)&gt;1,"Număr dublat. ","")&amp;IF(OR(C101="",D101="",H101="",I101=""),"Date incomplete. ","")&amp;IF(AND(D101&lt;&gt;"",COUNTIF('Facturi emise'!$B$5:$B$1004,D101)=0),"Factura inițială nu există în Facturi emise. ","")&amp;IF(COUNTIF('Linii storno'!$B$5:$B$1004,B101)=0,"Nicio linie stornată. ","")&amp;IF(AND(N(O101)&gt;0,O101&gt;N(N101)+0.01),"Stornat mai mult decât factura inițială. ","")&amp;IF(AND(H101="Stornare totală",ABS(N(M101)+N(N101))&gt;0.01),"Stornare totală, dar suma diferă de factura inițială. ","")&amp;IF(AND(I101="Eroare în factură",J101=""),"Emite și factura corectă. ","")&amp;IF(AND(C101&lt;&gt;"",P101&lt;&gt;"Da"),IF(TODAY()&gt;Q101,"Netransmisă în e-Factura – termen depășit. ","De transmis în e-Factura până la "&amp;RIGHT("0"&amp;DAY(Q101),2)&amp;"."&amp;RIGHT("0"&amp;MONTH(Q101),2)&amp;"."&amp;YEAR(Q101)&amp;". "),"")))</f>
        <v/>
      </c>
    </row>
    <row r="102" spans="2:18" x14ac:dyDescent="0.2">
      <c r="B102" s="15"/>
      <c r="C102" s="16"/>
      <c r="D102" s="15"/>
      <c r="E102" s="17" t="str">
        <f>IF(D102="","",IFERROR(INDEX('Facturi emise'!$D$5:$D$1004,MATCH(D102,'Facturi emise'!$B$5:$B$1004,0)),""))</f>
        <v/>
      </c>
      <c r="F102" s="18" t="str">
        <f>IF(D102="","",IFERROR(INDEX('Facturi emise'!$E$5:$E$1004,MATCH(D102,'Facturi emise'!$B$5:$B$1004,0)),""))</f>
        <v/>
      </c>
      <c r="G102" s="19" t="str">
        <f>IF(D102="","",IFERROR(INDEX('Facturi emise'!$F$5:$F$1004,MATCH(D102,'Facturi emise'!$B$5:$B$1004,0)),""))</f>
        <v/>
      </c>
      <c r="H102" s="20"/>
      <c r="I102" s="21"/>
      <c r="J102" s="15"/>
      <c r="K102" s="22" t="str">
        <f>IF(B102="","",SUMIF('Linii storno'!$B$5:$B$1004,B102,'Linii storno'!$K$5:$K$1004))</f>
        <v/>
      </c>
      <c r="L102" s="22" t="str">
        <f>IF(B102="","",SUMIF('Linii storno'!$B$5:$B$1004,B102,'Linii storno'!$L$5:$L$1004))</f>
        <v/>
      </c>
      <c r="M102" s="22" t="str">
        <f t="shared" si="3"/>
        <v/>
      </c>
      <c r="N102" s="22" t="str">
        <f>IF(D102="","",SUMIF('Facturi emise'!$B$5:$B$1004,D102,'Facturi emise'!$N$5:$N$1004))</f>
        <v/>
      </c>
      <c r="O102" s="22" t="str">
        <f t="shared" si="4"/>
        <v/>
      </c>
      <c r="P102" s="15"/>
      <c r="Q102" s="17" t="str">
        <f t="shared" si="5"/>
        <v/>
      </c>
      <c r="R102" s="23" t="str">
        <f ca="1">IF(AND(B102="",D102=""),"",TRIM(IF(COUNTIF($B$5:$B$304,B102)&gt;1,"Număr dublat. ","")&amp;IF(OR(C102="",D102="",H102="",I102=""),"Date incomplete. ","")&amp;IF(AND(D102&lt;&gt;"",COUNTIF('Facturi emise'!$B$5:$B$1004,D102)=0),"Factura inițială nu există în Facturi emise. ","")&amp;IF(COUNTIF('Linii storno'!$B$5:$B$1004,B102)=0,"Nicio linie stornată. ","")&amp;IF(AND(N(O102)&gt;0,O102&gt;N(N102)+0.01),"Stornat mai mult decât factura inițială. ","")&amp;IF(AND(H102="Stornare totală",ABS(N(M102)+N(N102))&gt;0.01),"Stornare totală, dar suma diferă de factura inițială. ","")&amp;IF(AND(I102="Eroare în factură",J102=""),"Emite și factura corectă. ","")&amp;IF(AND(C102&lt;&gt;"",P102&lt;&gt;"Da"),IF(TODAY()&gt;Q102,"Netransmisă în e-Factura – termen depășit. ","De transmis în e-Factura până la "&amp;RIGHT("0"&amp;DAY(Q102),2)&amp;"."&amp;RIGHT("0"&amp;MONTH(Q102),2)&amp;"."&amp;YEAR(Q102)&amp;". "),"")))</f>
        <v/>
      </c>
    </row>
    <row r="103" spans="2:18" x14ac:dyDescent="0.2">
      <c r="B103" s="15"/>
      <c r="C103" s="16"/>
      <c r="D103" s="15"/>
      <c r="E103" s="17" t="str">
        <f>IF(D103="","",IFERROR(INDEX('Facturi emise'!$D$5:$D$1004,MATCH(D103,'Facturi emise'!$B$5:$B$1004,0)),""))</f>
        <v/>
      </c>
      <c r="F103" s="18" t="str">
        <f>IF(D103="","",IFERROR(INDEX('Facturi emise'!$E$5:$E$1004,MATCH(D103,'Facturi emise'!$B$5:$B$1004,0)),""))</f>
        <v/>
      </c>
      <c r="G103" s="19" t="str">
        <f>IF(D103="","",IFERROR(INDEX('Facturi emise'!$F$5:$F$1004,MATCH(D103,'Facturi emise'!$B$5:$B$1004,0)),""))</f>
        <v/>
      </c>
      <c r="H103" s="20"/>
      <c r="I103" s="21"/>
      <c r="J103" s="15"/>
      <c r="K103" s="22" t="str">
        <f>IF(B103="","",SUMIF('Linii storno'!$B$5:$B$1004,B103,'Linii storno'!$K$5:$K$1004))</f>
        <v/>
      </c>
      <c r="L103" s="22" t="str">
        <f>IF(B103="","",SUMIF('Linii storno'!$B$5:$B$1004,B103,'Linii storno'!$L$5:$L$1004))</f>
        <v/>
      </c>
      <c r="M103" s="22" t="str">
        <f t="shared" si="3"/>
        <v/>
      </c>
      <c r="N103" s="22" t="str">
        <f>IF(D103="","",SUMIF('Facturi emise'!$B$5:$B$1004,D103,'Facturi emise'!$N$5:$N$1004))</f>
        <v/>
      </c>
      <c r="O103" s="22" t="str">
        <f t="shared" si="4"/>
        <v/>
      </c>
      <c r="P103" s="15"/>
      <c r="Q103" s="17" t="str">
        <f t="shared" si="5"/>
        <v/>
      </c>
      <c r="R103" s="23" t="str">
        <f ca="1">IF(AND(B103="",D103=""),"",TRIM(IF(COUNTIF($B$5:$B$304,B103)&gt;1,"Număr dublat. ","")&amp;IF(OR(C103="",D103="",H103="",I103=""),"Date incomplete. ","")&amp;IF(AND(D103&lt;&gt;"",COUNTIF('Facturi emise'!$B$5:$B$1004,D103)=0),"Factura inițială nu există în Facturi emise. ","")&amp;IF(COUNTIF('Linii storno'!$B$5:$B$1004,B103)=0,"Nicio linie stornată. ","")&amp;IF(AND(N(O103)&gt;0,O103&gt;N(N103)+0.01),"Stornat mai mult decât factura inițială. ","")&amp;IF(AND(H103="Stornare totală",ABS(N(M103)+N(N103))&gt;0.01),"Stornare totală, dar suma diferă de factura inițială. ","")&amp;IF(AND(I103="Eroare în factură",J103=""),"Emite și factura corectă. ","")&amp;IF(AND(C103&lt;&gt;"",P103&lt;&gt;"Da"),IF(TODAY()&gt;Q103,"Netransmisă în e-Factura – termen depășit. ","De transmis în e-Factura până la "&amp;RIGHT("0"&amp;DAY(Q103),2)&amp;"."&amp;RIGHT("0"&amp;MONTH(Q103),2)&amp;"."&amp;YEAR(Q103)&amp;". "),"")))</f>
        <v/>
      </c>
    </row>
    <row r="104" spans="2:18" x14ac:dyDescent="0.2">
      <c r="B104" s="15"/>
      <c r="C104" s="16"/>
      <c r="D104" s="15"/>
      <c r="E104" s="17" t="str">
        <f>IF(D104="","",IFERROR(INDEX('Facturi emise'!$D$5:$D$1004,MATCH(D104,'Facturi emise'!$B$5:$B$1004,0)),""))</f>
        <v/>
      </c>
      <c r="F104" s="18" t="str">
        <f>IF(D104="","",IFERROR(INDEX('Facturi emise'!$E$5:$E$1004,MATCH(D104,'Facturi emise'!$B$5:$B$1004,0)),""))</f>
        <v/>
      </c>
      <c r="G104" s="19" t="str">
        <f>IF(D104="","",IFERROR(INDEX('Facturi emise'!$F$5:$F$1004,MATCH(D104,'Facturi emise'!$B$5:$B$1004,0)),""))</f>
        <v/>
      </c>
      <c r="H104" s="20"/>
      <c r="I104" s="21"/>
      <c r="J104" s="15"/>
      <c r="K104" s="22" t="str">
        <f>IF(B104="","",SUMIF('Linii storno'!$B$5:$B$1004,B104,'Linii storno'!$K$5:$K$1004))</f>
        <v/>
      </c>
      <c r="L104" s="22" t="str">
        <f>IF(B104="","",SUMIF('Linii storno'!$B$5:$B$1004,B104,'Linii storno'!$L$5:$L$1004))</f>
        <v/>
      </c>
      <c r="M104" s="22" t="str">
        <f t="shared" si="3"/>
        <v/>
      </c>
      <c r="N104" s="22" t="str">
        <f>IF(D104="","",SUMIF('Facturi emise'!$B$5:$B$1004,D104,'Facturi emise'!$N$5:$N$1004))</f>
        <v/>
      </c>
      <c r="O104" s="22" t="str">
        <f t="shared" si="4"/>
        <v/>
      </c>
      <c r="P104" s="15"/>
      <c r="Q104" s="17" t="str">
        <f t="shared" si="5"/>
        <v/>
      </c>
      <c r="R104" s="23" t="str">
        <f ca="1">IF(AND(B104="",D104=""),"",TRIM(IF(COUNTIF($B$5:$B$304,B104)&gt;1,"Număr dublat. ","")&amp;IF(OR(C104="",D104="",H104="",I104=""),"Date incomplete. ","")&amp;IF(AND(D104&lt;&gt;"",COUNTIF('Facturi emise'!$B$5:$B$1004,D104)=0),"Factura inițială nu există în Facturi emise. ","")&amp;IF(COUNTIF('Linii storno'!$B$5:$B$1004,B104)=0,"Nicio linie stornată. ","")&amp;IF(AND(N(O104)&gt;0,O104&gt;N(N104)+0.01),"Stornat mai mult decât factura inițială. ","")&amp;IF(AND(H104="Stornare totală",ABS(N(M104)+N(N104))&gt;0.01),"Stornare totală, dar suma diferă de factura inițială. ","")&amp;IF(AND(I104="Eroare în factură",J104=""),"Emite și factura corectă. ","")&amp;IF(AND(C104&lt;&gt;"",P104&lt;&gt;"Da"),IF(TODAY()&gt;Q104,"Netransmisă în e-Factura – termen depășit. ","De transmis în e-Factura până la "&amp;RIGHT("0"&amp;DAY(Q104),2)&amp;"."&amp;RIGHT("0"&amp;MONTH(Q104),2)&amp;"."&amp;YEAR(Q104)&amp;". "),"")))</f>
        <v/>
      </c>
    </row>
    <row r="105" spans="2:18" x14ac:dyDescent="0.2">
      <c r="B105" s="15"/>
      <c r="C105" s="16"/>
      <c r="D105" s="15"/>
      <c r="E105" s="17" t="str">
        <f>IF(D105="","",IFERROR(INDEX('Facturi emise'!$D$5:$D$1004,MATCH(D105,'Facturi emise'!$B$5:$B$1004,0)),""))</f>
        <v/>
      </c>
      <c r="F105" s="18" t="str">
        <f>IF(D105="","",IFERROR(INDEX('Facturi emise'!$E$5:$E$1004,MATCH(D105,'Facturi emise'!$B$5:$B$1004,0)),""))</f>
        <v/>
      </c>
      <c r="G105" s="19" t="str">
        <f>IF(D105="","",IFERROR(INDEX('Facturi emise'!$F$5:$F$1004,MATCH(D105,'Facturi emise'!$B$5:$B$1004,0)),""))</f>
        <v/>
      </c>
      <c r="H105" s="20"/>
      <c r="I105" s="21"/>
      <c r="J105" s="15"/>
      <c r="K105" s="22" t="str">
        <f>IF(B105="","",SUMIF('Linii storno'!$B$5:$B$1004,B105,'Linii storno'!$K$5:$K$1004))</f>
        <v/>
      </c>
      <c r="L105" s="22" t="str">
        <f>IF(B105="","",SUMIF('Linii storno'!$B$5:$B$1004,B105,'Linii storno'!$L$5:$L$1004))</f>
        <v/>
      </c>
      <c r="M105" s="22" t="str">
        <f t="shared" si="3"/>
        <v/>
      </c>
      <c r="N105" s="22" t="str">
        <f>IF(D105="","",SUMIF('Facturi emise'!$B$5:$B$1004,D105,'Facturi emise'!$N$5:$N$1004))</f>
        <v/>
      </c>
      <c r="O105" s="22" t="str">
        <f t="shared" si="4"/>
        <v/>
      </c>
      <c r="P105" s="15"/>
      <c r="Q105" s="17" t="str">
        <f t="shared" si="5"/>
        <v/>
      </c>
      <c r="R105" s="23" t="str">
        <f ca="1">IF(AND(B105="",D105=""),"",TRIM(IF(COUNTIF($B$5:$B$304,B105)&gt;1,"Număr dublat. ","")&amp;IF(OR(C105="",D105="",H105="",I105=""),"Date incomplete. ","")&amp;IF(AND(D105&lt;&gt;"",COUNTIF('Facturi emise'!$B$5:$B$1004,D105)=0),"Factura inițială nu există în Facturi emise. ","")&amp;IF(COUNTIF('Linii storno'!$B$5:$B$1004,B105)=0,"Nicio linie stornată. ","")&amp;IF(AND(N(O105)&gt;0,O105&gt;N(N105)+0.01),"Stornat mai mult decât factura inițială. ","")&amp;IF(AND(H105="Stornare totală",ABS(N(M105)+N(N105))&gt;0.01),"Stornare totală, dar suma diferă de factura inițială. ","")&amp;IF(AND(I105="Eroare în factură",J105=""),"Emite și factura corectă. ","")&amp;IF(AND(C105&lt;&gt;"",P105&lt;&gt;"Da"),IF(TODAY()&gt;Q105,"Netransmisă în e-Factura – termen depășit. ","De transmis în e-Factura până la "&amp;RIGHT("0"&amp;DAY(Q105),2)&amp;"."&amp;RIGHT("0"&amp;MONTH(Q105),2)&amp;"."&amp;YEAR(Q105)&amp;". "),"")))</f>
        <v/>
      </c>
    </row>
    <row r="106" spans="2:18" x14ac:dyDescent="0.2">
      <c r="B106" s="15"/>
      <c r="C106" s="16"/>
      <c r="D106" s="15"/>
      <c r="E106" s="17" t="str">
        <f>IF(D106="","",IFERROR(INDEX('Facturi emise'!$D$5:$D$1004,MATCH(D106,'Facturi emise'!$B$5:$B$1004,0)),""))</f>
        <v/>
      </c>
      <c r="F106" s="18" t="str">
        <f>IF(D106="","",IFERROR(INDEX('Facturi emise'!$E$5:$E$1004,MATCH(D106,'Facturi emise'!$B$5:$B$1004,0)),""))</f>
        <v/>
      </c>
      <c r="G106" s="19" t="str">
        <f>IF(D106="","",IFERROR(INDEX('Facturi emise'!$F$5:$F$1004,MATCH(D106,'Facturi emise'!$B$5:$B$1004,0)),""))</f>
        <v/>
      </c>
      <c r="H106" s="20"/>
      <c r="I106" s="21"/>
      <c r="J106" s="15"/>
      <c r="K106" s="22" t="str">
        <f>IF(B106="","",SUMIF('Linii storno'!$B$5:$B$1004,B106,'Linii storno'!$K$5:$K$1004))</f>
        <v/>
      </c>
      <c r="L106" s="22" t="str">
        <f>IF(B106="","",SUMIF('Linii storno'!$B$5:$B$1004,B106,'Linii storno'!$L$5:$L$1004))</f>
        <v/>
      </c>
      <c r="M106" s="22" t="str">
        <f t="shared" si="3"/>
        <v/>
      </c>
      <c r="N106" s="22" t="str">
        <f>IF(D106="","",SUMIF('Facturi emise'!$B$5:$B$1004,D106,'Facturi emise'!$N$5:$N$1004))</f>
        <v/>
      </c>
      <c r="O106" s="22" t="str">
        <f t="shared" si="4"/>
        <v/>
      </c>
      <c r="P106" s="15"/>
      <c r="Q106" s="17" t="str">
        <f t="shared" si="5"/>
        <v/>
      </c>
      <c r="R106" s="23" t="str">
        <f ca="1">IF(AND(B106="",D106=""),"",TRIM(IF(COUNTIF($B$5:$B$304,B106)&gt;1,"Număr dublat. ","")&amp;IF(OR(C106="",D106="",H106="",I106=""),"Date incomplete. ","")&amp;IF(AND(D106&lt;&gt;"",COUNTIF('Facturi emise'!$B$5:$B$1004,D106)=0),"Factura inițială nu există în Facturi emise. ","")&amp;IF(COUNTIF('Linii storno'!$B$5:$B$1004,B106)=0,"Nicio linie stornată. ","")&amp;IF(AND(N(O106)&gt;0,O106&gt;N(N106)+0.01),"Stornat mai mult decât factura inițială. ","")&amp;IF(AND(H106="Stornare totală",ABS(N(M106)+N(N106))&gt;0.01),"Stornare totală, dar suma diferă de factura inițială. ","")&amp;IF(AND(I106="Eroare în factură",J106=""),"Emite și factura corectă. ","")&amp;IF(AND(C106&lt;&gt;"",P106&lt;&gt;"Da"),IF(TODAY()&gt;Q106,"Netransmisă în e-Factura – termen depășit. ","De transmis în e-Factura până la "&amp;RIGHT("0"&amp;DAY(Q106),2)&amp;"."&amp;RIGHT("0"&amp;MONTH(Q106),2)&amp;"."&amp;YEAR(Q106)&amp;". "),"")))</f>
        <v/>
      </c>
    </row>
    <row r="107" spans="2:18" x14ac:dyDescent="0.2">
      <c r="B107" s="15"/>
      <c r="C107" s="16"/>
      <c r="D107" s="15"/>
      <c r="E107" s="17" t="str">
        <f>IF(D107="","",IFERROR(INDEX('Facturi emise'!$D$5:$D$1004,MATCH(D107,'Facturi emise'!$B$5:$B$1004,0)),""))</f>
        <v/>
      </c>
      <c r="F107" s="18" t="str">
        <f>IF(D107="","",IFERROR(INDEX('Facturi emise'!$E$5:$E$1004,MATCH(D107,'Facturi emise'!$B$5:$B$1004,0)),""))</f>
        <v/>
      </c>
      <c r="G107" s="19" t="str">
        <f>IF(D107="","",IFERROR(INDEX('Facturi emise'!$F$5:$F$1004,MATCH(D107,'Facturi emise'!$B$5:$B$1004,0)),""))</f>
        <v/>
      </c>
      <c r="H107" s="20"/>
      <c r="I107" s="21"/>
      <c r="J107" s="15"/>
      <c r="K107" s="22" t="str">
        <f>IF(B107="","",SUMIF('Linii storno'!$B$5:$B$1004,B107,'Linii storno'!$K$5:$K$1004))</f>
        <v/>
      </c>
      <c r="L107" s="22" t="str">
        <f>IF(B107="","",SUMIF('Linii storno'!$B$5:$B$1004,B107,'Linii storno'!$L$5:$L$1004))</f>
        <v/>
      </c>
      <c r="M107" s="22" t="str">
        <f t="shared" si="3"/>
        <v/>
      </c>
      <c r="N107" s="22" t="str">
        <f>IF(D107="","",SUMIF('Facturi emise'!$B$5:$B$1004,D107,'Facturi emise'!$N$5:$N$1004))</f>
        <v/>
      </c>
      <c r="O107" s="22" t="str">
        <f t="shared" si="4"/>
        <v/>
      </c>
      <c r="P107" s="15"/>
      <c r="Q107" s="17" t="str">
        <f t="shared" si="5"/>
        <v/>
      </c>
      <c r="R107" s="23" t="str">
        <f ca="1">IF(AND(B107="",D107=""),"",TRIM(IF(COUNTIF($B$5:$B$304,B107)&gt;1,"Număr dublat. ","")&amp;IF(OR(C107="",D107="",H107="",I107=""),"Date incomplete. ","")&amp;IF(AND(D107&lt;&gt;"",COUNTIF('Facturi emise'!$B$5:$B$1004,D107)=0),"Factura inițială nu există în Facturi emise. ","")&amp;IF(COUNTIF('Linii storno'!$B$5:$B$1004,B107)=0,"Nicio linie stornată. ","")&amp;IF(AND(N(O107)&gt;0,O107&gt;N(N107)+0.01),"Stornat mai mult decât factura inițială. ","")&amp;IF(AND(H107="Stornare totală",ABS(N(M107)+N(N107))&gt;0.01),"Stornare totală, dar suma diferă de factura inițială. ","")&amp;IF(AND(I107="Eroare în factură",J107=""),"Emite și factura corectă. ","")&amp;IF(AND(C107&lt;&gt;"",P107&lt;&gt;"Da"),IF(TODAY()&gt;Q107,"Netransmisă în e-Factura – termen depășit. ","De transmis în e-Factura până la "&amp;RIGHT("0"&amp;DAY(Q107),2)&amp;"."&amp;RIGHT("0"&amp;MONTH(Q107),2)&amp;"."&amp;YEAR(Q107)&amp;". "),"")))</f>
        <v/>
      </c>
    </row>
    <row r="108" spans="2:18" x14ac:dyDescent="0.2">
      <c r="B108" s="15"/>
      <c r="C108" s="16"/>
      <c r="D108" s="15"/>
      <c r="E108" s="17" t="str">
        <f>IF(D108="","",IFERROR(INDEX('Facturi emise'!$D$5:$D$1004,MATCH(D108,'Facturi emise'!$B$5:$B$1004,0)),""))</f>
        <v/>
      </c>
      <c r="F108" s="18" t="str">
        <f>IF(D108="","",IFERROR(INDEX('Facturi emise'!$E$5:$E$1004,MATCH(D108,'Facturi emise'!$B$5:$B$1004,0)),""))</f>
        <v/>
      </c>
      <c r="G108" s="19" t="str">
        <f>IF(D108="","",IFERROR(INDEX('Facturi emise'!$F$5:$F$1004,MATCH(D108,'Facturi emise'!$B$5:$B$1004,0)),""))</f>
        <v/>
      </c>
      <c r="H108" s="20"/>
      <c r="I108" s="21"/>
      <c r="J108" s="15"/>
      <c r="K108" s="22" t="str">
        <f>IF(B108="","",SUMIF('Linii storno'!$B$5:$B$1004,B108,'Linii storno'!$K$5:$K$1004))</f>
        <v/>
      </c>
      <c r="L108" s="22" t="str">
        <f>IF(B108="","",SUMIF('Linii storno'!$B$5:$B$1004,B108,'Linii storno'!$L$5:$L$1004))</f>
        <v/>
      </c>
      <c r="M108" s="22" t="str">
        <f t="shared" si="3"/>
        <v/>
      </c>
      <c r="N108" s="22" t="str">
        <f>IF(D108="","",SUMIF('Facturi emise'!$B$5:$B$1004,D108,'Facturi emise'!$N$5:$N$1004))</f>
        <v/>
      </c>
      <c r="O108" s="22" t="str">
        <f t="shared" si="4"/>
        <v/>
      </c>
      <c r="P108" s="15"/>
      <c r="Q108" s="17" t="str">
        <f t="shared" si="5"/>
        <v/>
      </c>
      <c r="R108" s="23" t="str">
        <f ca="1">IF(AND(B108="",D108=""),"",TRIM(IF(COUNTIF($B$5:$B$304,B108)&gt;1,"Număr dublat. ","")&amp;IF(OR(C108="",D108="",H108="",I108=""),"Date incomplete. ","")&amp;IF(AND(D108&lt;&gt;"",COUNTIF('Facturi emise'!$B$5:$B$1004,D108)=0),"Factura inițială nu există în Facturi emise. ","")&amp;IF(COUNTIF('Linii storno'!$B$5:$B$1004,B108)=0,"Nicio linie stornată. ","")&amp;IF(AND(N(O108)&gt;0,O108&gt;N(N108)+0.01),"Stornat mai mult decât factura inițială. ","")&amp;IF(AND(H108="Stornare totală",ABS(N(M108)+N(N108))&gt;0.01),"Stornare totală, dar suma diferă de factura inițială. ","")&amp;IF(AND(I108="Eroare în factură",J108=""),"Emite și factura corectă. ","")&amp;IF(AND(C108&lt;&gt;"",P108&lt;&gt;"Da"),IF(TODAY()&gt;Q108,"Netransmisă în e-Factura – termen depășit. ","De transmis în e-Factura până la "&amp;RIGHT("0"&amp;DAY(Q108),2)&amp;"."&amp;RIGHT("0"&amp;MONTH(Q108),2)&amp;"."&amp;YEAR(Q108)&amp;". "),"")))</f>
        <v/>
      </c>
    </row>
    <row r="109" spans="2:18" x14ac:dyDescent="0.2">
      <c r="B109" s="15"/>
      <c r="C109" s="16"/>
      <c r="D109" s="15"/>
      <c r="E109" s="17" t="str">
        <f>IF(D109="","",IFERROR(INDEX('Facturi emise'!$D$5:$D$1004,MATCH(D109,'Facturi emise'!$B$5:$B$1004,0)),""))</f>
        <v/>
      </c>
      <c r="F109" s="18" t="str">
        <f>IF(D109="","",IFERROR(INDEX('Facturi emise'!$E$5:$E$1004,MATCH(D109,'Facturi emise'!$B$5:$B$1004,0)),""))</f>
        <v/>
      </c>
      <c r="G109" s="19" t="str">
        <f>IF(D109="","",IFERROR(INDEX('Facturi emise'!$F$5:$F$1004,MATCH(D109,'Facturi emise'!$B$5:$B$1004,0)),""))</f>
        <v/>
      </c>
      <c r="H109" s="20"/>
      <c r="I109" s="21"/>
      <c r="J109" s="15"/>
      <c r="K109" s="22" t="str">
        <f>IF(B109="","",SUMIF('Linii storno'!$B$5:$B$1004,B109,'Linii storno'!$K$5:$K$1004))</f>
        <v/>
      </c>
      <c r="L109" s="22" t="str">
        <f>IF(B109="","",SUMIF('Linii storno'!$B$5:$B$1004,B109,'Linii storno'!$L$5:$L$1004))</f>
        <v/>
      </c>
      <c r="M109" s="22" t="str">
        <f t="shared" si="3"/>
        <v/>
      </c>
      <c r="N109" s="22" t="str">
        <f>IF(D109="","",SUMIF('Facturi emise'!$B$5:$B$1004,D109,'Facturi emise'!$N$5:$N$1004))</f>
        <v/>
      </c>
      <c r="O109" s="22" t="str">
        <f t="shared" si="4"/>
        <v/>
      </c>
      <c r="P109" s="15"/>
      <c r="Q109" s="17" t="str">
        <f t="shared" si="5"/>
        <v/>
      </c>
      <c r="R109" s="23" t="str">
        <f ca="1">IF(AND(B109="",D109=""),"",TRIM(IF(COUNTIF($B$5:$B$304,B109)&gt;1,"Număr dublat. ","")&amp;IF(OR(C109="",D109="",H109="",I109=""),"Date incomplete. ","")&amp;IF(AND(D109&lt;&gt;"",COUNTIF('Facturi emise'!$B$5:$B$1004,D109)=0),"Factura inițială nu există în Facturi emise. ","")&amp;IF(COUNTIF('Linii storno'!$B$5:$B$1004,B109)=0,"Nicio linie stornată. ","")&amp;IF(AND(N(O109)&gt;0,O109&gt;N(N109)+0.01),"Stornat mai mult decât factura inițială. ","")&amp;IF(AND(H109="Stornare totală",ABS(N(M109)+N(N109))&gt;0.01),"Stornare totală, dar suma diferă de factura inițială. ","")&amp;IF(AND(I109="Eroare în factură",J109=""),"Emite și factura corectă. ","")&amp;IF(AND(C109&lt;&gt;"",P109&lt;&gt;"Da"),IF(TODAY()&gt;Q109,"Netransmisă în e-Factura – termen depășit. ","De transmis în e-Factura până la "&amp;RIGHT("0"&amp;DAY(Q109),2)&amp;"."&amp;RIGHT("0"&amp;MONTH(Q109),2)&amp;"."&amp;YEAR(Q109)&amp;". "),"")))</f>
        <v/>
      </c>
    </row>
    <row r="110" spans="2:18" x14ac:dyDescent="0.2">
      <c r="B110" s="15"/>
      <c r="C110" s="16"/>
      <c r="D110" s="15"/>
      <c r="E110" s="17" t="str">
        <f>IF(D110="","",IFERROR(INDEX('Facturi emise'!$D$5:$D$1004,MATCH(D110,'Facturi emise'!$B$5:$B$1004,0)),""))</f>
        <v/>
      </c>
      <c r="F110" s="18" t="str">
        <f>IF(D110="","",IFERROR(INDEX('Facturi emise'!$E$5:$E$1004,MATCH(D110,'Facturi emise'!$B$5:$B$1004,0)),""))</f>
        <v/>
      </c>
      <c r="G110" s="19" t="str">
        <f>IF(D110="","",IFERROR(INDEX('Facturi emise'!$F$5:$F$1004,MATCH(D110,'Facturi emise'!$B$5:$B$1004,0)),""))</f>
        <v/>
      </c>
      <c r="H110" s="20"/>
      <c r="I110" s="21"/>
      <c r="J110" s="15"/>
      <c r="K110" s="22" t="str">
        <f>IF(B110="","",SUMIF('Linii storno'!$B$5:$B$1004,B110,'Linii storno'!$K$5:$K$1004))</f>
        <v/>
      </c>
      <c r="L110" s="22" t="str">
        <f>IF(B110="","",SUMIF('Linii storno'!$B$5:$B$1004,B110,'Linii storno'!$L$5:$L$1004))</f>
        <v/>
      </c>
      <c r="M110" s="22" t="str">
        <f t="shared" si="3"/>
        <v/>
      </c>
      <c r="N110" s="22" t="str">
        <f>IF(D110="","",SUMIF('Facturi emise'!$B$5:$B$1004,D110,'Facturi emise'!$N$5:$N$1004))</f>
        <v/>
      </c>
      <c r="O110" s="22" t="str">
        <f t="shared" si="4"/>
        <v/>
      </c>
      <c r="P110" s="15"/>
      <c r="Q110" s="17" t="str">
        <f t="shared" si="5"/>
        <v/>
      </c>
      <c r="R110" s="23" t="str">
        <f ca="1">IF(AND(B110="",D110=""),"",TRIM(IF(COUNTIF($B$5:$B$304,B110)&gt;1,"Număr dublat. ","")&amp;IF(OR(C110="",D110="",H110="",I110=""),"Date incomplete. ","")&amp;IF(AND(D110&lt;&gt;"",COUNTIF('Facturi emise'!$B$5:$B$1004,D110)=0),"Factura inițială nu există în Facturi emise. ","")&amp;IF(COUNTIF('Linii storno'!$B$5:$B$1004,B110)=0,"Nicio linie stornată. ","")&amp;IF(AND(N(O110)&gt;0,O110&gt;N(N110)+0.01),"Stornat mai mult decât factura inițială. ","")&amp;IF(AND(H110="Stornare totală",ABS(N(M110)+N(N110))&gt;0.01),"Stornare totală, dar suma diferă de factura inițială. ","")&amp;IF(AND(I110="Eroare în factură",J110=""),"Emite și factura corectă. ","")&amp;IF(AND(C110&lt;&gt;"",P110&lt;&gt;"Da"),IF(TODAY()&gt;Q110,"Netransmisă în e-Factura – termen depășit. ","De transmis în e-Factura până la "&amp;RIGHT("0"&amp;DAY(Q110),2)&amp;"."&amp;RIGHT("0"&amp;MONTH(Q110),2)&amp;"."&amp;YEAR(Q110)&amp;". "),"")))</f>
        <v/>
      </c>
    </row>
    <row r="111" spans="2:18" x14ac:dyDescent="0.2">
      <c r="B111" s="15"/>
      <c r="C111" s="16"/>
      <c r="D111" s="15"/>
      <c r="E111" s="17" t="str">
        <f>IF(D111="","",IFERROR(INDEX('Facturi emise'!$D$5:$D$1004,MATCH(D111,'Facturi emise'!$B$5:$B$1004,0)),""))</f>
        <v/>
      </c>
      <c r="F111" s="18" t="str">
        <f>IF(D111="","",IFERROR(INDEX('Facturi emise'!$E$5:$E$1004,MATCH(D111,'Facturi emise'!$B$5:$B$1004,0)),""))</f>
        <v/>
      </c>
      <c r="G111" s="19" t="str">
        <f>IF(D111="","",IFERROR(INDEX('Facturi emise'!$F$5:$F$1004,MATCH(D111,'Facturi emise'!$B$5:$B$1004,0)),""))</f>
        <v/>
      </c>
      <c r="H111" s="20"/>
      <c r="I111" s="21"/>
      <c r="J111" s="15"/>
      <c r="K111" s="22" t="str">
        <f>IF(B111="","",SUMIF('Linii storno'!$B$5:$B$1004,B111,'Linii storno'!$K$5:$K$1004))</f>
        <v/>
      </c>
      <c r="L111" s="22" t="str">
        <f>IF(B111="","",SUMIF('Linii storno'!$B$5:$B$1004,B111,'Linii storno'!$L$5:$L$1004))</f>
        <v/>
      </c>
      <c r="M111" s="22" t="str">
        <f t="shared" si="3"/>
        <v/>
      </c>
      <c r="N111" s="22" t="str">
        <f>IF(D111="","",SUMIF('Facturi emise'!$B$5:$B$1004,D111,'Facturi emise'!$N$5:$N$1004))</f>
        <v/>
      </c>
      <c r="O111" s="22" t="str">
        <f t="shared" si="4"/>
        <v/>
      </c>
      <c r="P111" s="15"/>
      <c r="Q111" s="17" t="str">
        <f t="shared" si="5"/>
        <v/>
      </c>
      <c r="R111" s="23" t="str">
        <f ca="1">IF(AND(B111="",D111=""),"",TRIM(IF(COUNTIF($B$5:$B$304,B111)&gt;1,"Număr dublat. ","")&amp;IF(OR(C111="",D111="",H111="",I111=""),"Date incomplete. ","")&amp;IF(AND(D111&lt;&gt;"",COUNTIF('Facturi emise'!$B$5:$B$1004,D111)=0),"Factura inițială nu există în Facturi emise. ","")&amp;IF(COUNTIF('Linii storno'!$B$5:$B$1004,B111)=0,"Nicio linie stornată. ","")&amp;IF(AND(N(O111)&gt;0,O111&gt;N(N111)+0.01),"Stornat mai mult decât factura inițială. ","")&amp;IF(AND(H111="Stornare totală",ABS(N(M111)+N(N111))&gt;0.01),"Stornare totală, dar suma diferă de factura inițială. ","")&amp;IF(AND(I111="Eroare în factură",J111=""),"Emite și factura corectă. ","")&amp;IF(AND(C111&lt;&gt;"",P111&lt;&gt;"Da"),IF(TODAY()&gt;Q111,"Netransmisă în e-Factura – termen depășit. ","De transmis în e-Factura până la "&amp;RIGHT("0"&amp;DAY(Q111),2)&amp;"."&amp;RIGHT("0"&amp;MONTH(Q111),2)&amp;"."&amp;YEAR(Q111)&amp;". "),"")))</f>
        <v/>
      </c>
    </row>
    <row r="112" spans="2:18" x14ac:dyDescent="0.2">
      <c r="B112" s="15"/>
      <c r="C112" s="16"/>
      <c r="D112" s="15"/>
      <c r="E112" s="17" t="str">
        <f>IF(D112="","",IFERROR(INDEX('Facturi emise'!$D$5:$D$1004,MATCH(D112,'Facturi emise'!$B$5:$B$1004,0)),""))</f>
        <v/>
      </c>
      <c r="F112" s="18" t="str">
        <f>IF(D112="","",IFERROR(INDEX('Facturi emise'!$E$5:$E$1004,MATCH(D112,'Facturi emise'!$B$5:$B$1004,0)),""))</f>
        <v/>
      </c>
      <c r="G112" s="19" t="str">
        <f>IF(D112="","",IFERROR(INDEX('Facturi emise'!$F$5:$F$1004,MATCH(D112,'Facturi emise'!$B$5:$B$1004,0)),""))</f>
        <v/>
      </c>
      <c r="H112" s="20"/>
      <c r="I112" s="21"/>
      <c r="J112" s="15"/>
      <c r="K112" s="22" t="str">
        <f>IF(B112="","",SUMIF('Linii storno'!$B$5:$B$1004,B112,'Linii storno'!$K$5:$K$1004))</f>
        <v/>
      </c>
      <c r="L112" s="22" t="str">
        <f>IF(B112="","",SUMIF('Linii storno'!$B$5:$B$1004,B112,'Linii storno'!$L$5:$L$1004))</f>
        <v/>
      </c>
      <c r="M112" s="22" t="str">
        <f t="shared" si="3"/>
        <v/>
      </c>
      <c r="N112" s="22" t="str">
        <f>IF(D112="","",SUMIF('Facturi emise'!$B$5:$B$1004,D112,'Facturi emise'!$N$5:$N$1004))</f>
        <v/>
      </c>
      <c r="O112" s="22" t="str">
        <f t="shared" si="4"/>
        <v/>
      </c>
      <c r="P112" s="15"/>
      <c r="Q112" s="17" t="str">
        <f t="shared" si="5"/>
        <v/>
      </c>
      <c r="R112" s="23" t="str">
        <f ca="1">IF(AND(B112="",D112=""),"",TRIM(IF(COUNTIF($B$5:$B$304,B112)&gt;1,"Număr dublat. ","")&amp;IF(OR(C112="",D112="",H112="",I112=""),"Date incomplete. ","")&amp;IF(AND(D112&lt;&gt;"",COUNTIF('Facturi emise'!$B$5:$B$1004,D112)=0),"Factura inițială nu există în Facturi emise. ","")&amp;IF(COUNTIF('Linii storno'!$B$5:$B$1004,B112)=0,"Nicio linie stornată. ","")&amp;IF(AND(N(O112)&gt;0,O112&gt;N(N112)+0.01),"Stornat mai mult decât factura inițială. ","")&amp;IF(AND(H112="Stornare totală",ABS(N(M112)+N(N112))&gt;0.01),"Stornare totală, dar suma diferă de factura inițială. ","")&amp;IF(AND(I112="Eroare în factură",J112=""),"Emite și factura corectă. ","")&amp;IF(AND(C112&lt;&gt;"",P112&lt;&gt;"Da"),IF(TODAY()&gt;Q112,"Netransmisă în e-Factura – termen depășit. ","De transmis în e-Factura până la "&amp;RIGHT("0"&amp;DAY(Q112),2)&amp;"."&amp;RIGHT("0"&amp;MONTH(Q112),2)&amp;"."&amp;YEAR(Q112)&amp;". "),"")))</f>
        <v/>
      </c>
    </row>
    <row r="113" spans="2:18" x14ac:dyDescent="0.2">
      <c r="B113" s="15"/>
      <c r="C113" s="16"/>
      <c r="D113" s="15"/>
      <c r="E113" s="17" t="str">
        <f>IF(D113="","",IFERROR(INDEX('Facturi emise'!$D$5:$D$1004,MATCH(D113,'Facturi emise'!$B$5:$B$1004,0)),""))</f>
        <v/>
      </c>
      <c r="F113" s="18" t="str">
        <f>IF(D113="","",IFERROR(INDEX('Facturi emise'!$E$5:$E$1004,MATCH(D113,'Facturi emise'!$B$5:$B$1004,0)),""))</f>
        <v/>
      </c>
      <c r="G113" s="19" t="str">
        <f>IF(D113="","",IFERROR(INDEX('Facturi emise'!$F$5:$F$1004,MATCH(D113,'Facturi emise'!$B$5:$B$1004,0)),""))</f>
        <v/>
      </c>
      <c r="H113" s="20"/>
      <c r="I113" s="21"/>
      <c r="J113" s="15"/>
      <c r="K113" s="22" t="str">
        <f>IF(B113="","",SUMIF('Linii storno'!$B$5:$B$1004,B113,'Linii storno'!$K$5:$K$1004))</f>
        <v/>
      </c>
      <c r="L113" s="22" t="str">
        <f>IF(B113="","",SUMIF('Linii storno'!$B$5:$B$1004,B113,'Linii storno'!$L$5:$L$1004))</f>
        <v/>
      </c>
      <c r="M113" s="22" t="str">
        <f t="shared" si="3"/>
        <v/>
      </c>
      <c r="N113" s="22" t="str">
        <f>IF(D113="","",SUMIF('Facturi emise'!$B$5:$B$1004,D113,'Facturi emise'!$N$5:$N$1004))</f>
        <v/>
      </c>
      <c r="O113" s="22" t="str">
        <f t="shared" si="4"/>
        <v/>
      </c>
      <c r="P113" s="15"/>
      <c r="Q113" s="17" t="str">
        <f t="shared" si="5"/>
        <v/>
      </c>
      <c r="R113" s="23" t="str">
        <f ca="1">IF(AND(B113="",D113=""),"",TRIM(IF(COUNTIF($B$5:$B$304,B113)&gt;1,"Număr dublat. ","")&amp;IF(OR(C113="",D113="",H113="",I113=""),"Date incomplete. ","")&amp;IF(AND(D113&lt;&gt;"",COUNTIF('Facturi emise'!$B$5:$B$1004,D113)=0),"Factura inițială nu există în Facturi emise. ","")&amp;IF(COUNTIF('Linii storno'!$B$5:$B$1004,B113)=0,"Nicio linie stornată. ","")&amp;IF(AND(N(O113)&gt;0,O113&gt;N(N113)+0.01),"Stornat mai mult decât factura inițială. ","")&amp;IF(AND(H113="Stornare totală",ABS(N(M113)+N(N113))&gt;0.01),"Stornare totală, dar suma diferă de factura inițială. ","")&amp;IF(AND(I113="Eroare în factură",J113=""),"Emite și factura corectă. ","")&amp;IF(AND(C113&lt;&gt;"",P113&lt;&gt;"Da"),IF(TODAY()&gt;Q113,"Netransmisă în e-Factura – termen depășit. ","De transmis în e-Factura până la "&amp;RIGHT("0"&amp;DAY(Q113),2)&amp;"."&amp;RIGHT("0"&amp;MONTH(Q113),2)&amp;"."&amp;YEAR(Q113)&amp;". "),"")))</f>
        <v/>
      </c>
    </row>
    <row r="114" spans="2:18" x14ac:dyDescent="0.2">
      <c r="B114" s="15"/>
      <c r="C114" s="16"/>
      <c r="D114" s="15"/>
      <c r="E114" s="17" t="str">
        <f>IF(D114="","",IFERROR(INDEX('Facturi emise'!$D$5:$D$1004,MATCH(D114,'Facturi emise'!$B$5:$B$1004,0)),""))</f>
        <v/>
      </c>
      <c r="F114" s="18" t="str">
        <f>IF(D114="","",IFERROR(INDEX('Facturi emise'!$E$5:$E$1004,MATCH(D114,'Facturi emise'!$B$5:$B$1004,0)),""))</f>
        <v/>
      </c>
      <c r="G114" s="19" t="str">
        <f>IF(D114="","",IFERROR(INDEX('Facturi emise'!$F$5:$F$1004,MATCH(D114,'Facturi emise'!$B$5:$B$1004,0)),""))</f>
        <v/>
      </c>
      <c r="H114" s="20"/>
      <c r="I114" s="21"/>
      <c r="J114" s="15"/>
      <c r="K114" s="22" t="str">
        <f>IF(B114="","",SUMIF('Linii storno'!$B$5:$B$1004,B114,'Linii storno'!$K$5:$K$1004))</f>
        <v/>
      </c>
      <c r="L114" s="22" t="str">
        <f>IF(B114="","",SUMIF('Linii storno'!$B$5:$B$1004,B114,'Linii storno'!$L$5:$L$1004))</f>
        <v/>
      </c>
      <c r="M114" s="22" t="str">
        <f t="shared" si="3"/>
        <v/>
      </c>
      <c r="N114" s="22" t="str">
        <f>IF(D114="","",SUMIF('Facturi emise'!$B$5:$B$1004,D114,'Facturi emise'!$N$5:$N$1004))</f>
        <v/>
      </c>
      <c r="O114" s="22" t="str">
        <f t="shared" si="4"/>
        <v/>
      </c>
      <c r="P114" s="15"/>
      <c r="Q114" s="17" t="str">
        <f t="shared" si="5"/>
        <v/>
      </c>
      <c r="R114" s="23" t="str">
        <f ca="1">IF(AND(B114="",D114=""),"",TRIM(IF(COUNTIF($B$5:$B$304,B114)&gt;1,"Număr dublat. ","")&amp;IF(OR(C114="",D114="",H114="",I114=""),"Date incomplete. ","")&amp;IF(AND(D114&lt;&gt;"",COUNTIF('Facturi emise'!$B$5:$B$1004,D114)=0),"Factura inițială nu există în Facturi emise. ","")&amp;IF(COUNTIF('Linii storno'!$B$5:$B$1004,B114)=0,"Nicio linie stornată. ","")&amp;IF(AND(N(O114)&gt;0,O114&gt;N(N114)+0.01),"Stornat mai mult decât factura inițială. ","")&amp;IF(AND(H114="Stornare totală",ABS(N(M114)+N(N114))&gt;0.01),"Stornare totală, dar suma diferă de factura inițială. ","")&amp;IF(AND(I114="Eroare în factură",J114=""),"Emite și factura corectă. ","")&amp;IF(AND(C114&lt;&gt;"",P114&lt;&gt;"Da"),IF(TODAY()&gt;Q114,"Netransmisă în e-Factura – termen depășit. ","De transmis în e-Factura până la "&amp;RIGHT("0"&amp;DAY(Q114),2)&amp;"."&amp;RIGHT("0"&amp;MONTH(Q114),2)&amp;"."&amp;YEAR(Q114)&amp;". "),"")))</f>
        <v/>
      </c>
    </row>
    <row r="115" spans="2:18" x14ac:dyDescent="0.2">
      <c r="B115" s="15"/>
      <c r="C115" s="16"/>
      <c r="D115" s="15"/>
      <c r="E115" s="17" t="str">
        <f>IF(D115="","",IFERROR(INDEX('Facturi emise'!$D$5:$D$1004,MATCH(D115,'Facturi emise'!$B$5:$B$1004,0)),""))</f>
        <v/>
      </c>
      <c r="F115" s="18" t="str">
        <f>IF(D115="","",IFERROR(INDEX('Facturi emise'!$E$5:$E$1004,MATCH(D115,'Facturi emise'!$B$5:$B$1004,0)),""))</f>
        <v/>
      </c>
      <c r="G115" s="19" t="str">
        <f>IF(D115="","",IFERROR(INDEX('Facturi emise'!$F$5:$F$1004,MATCH(D115,'Facturi emise'!$B$5:$B$1004,0)),""))</f>
        <v/>
      </c>
      <c r="H115" s="20"/>
      <c r="I115" s="21"/>
      <c r="J115" s="15"/>
      <c r="K115" s="22" t="str">
        <f>IF(B115="","",SUMIF('Linii storno'!$B$5:$B$1004,B115,'Linii storno'!$K$5:$K$1004))</f>
        <v/>
      </c>
      <c r="L115" s="22" t="str">
        <f>IF(B115="","",SUMIF('Linii storno'!$B$5:$B$1004,B115,'Linii storno'!$L$5:$L$1004))</f>
        <v/>
      </c>
      <c r="M115" s="22" t="str">
        <f t="shared" si="3"/>
        <v/>
      </c>
      <c r="N115" s="22" t="str">
        <f>IF(D115="","",SUMIF('Facturi emise'!$B$5:$B$1004,D115,'Facturi emise'!$N$5:$N$1004))</f>
        <v/>
      </c>
      <c r="O115" s="22" t="str">
        <f t="shared" si="4"/>
        <v/>
      </c>
      <c r="P115" s="15"/>
      <c r="Q115" s="17" t="str">
        <f t="shared" si="5"/>
        <v/>
      </c>
      <c r="R115" s="23" t="str">
        <f ca="1">IF(AND(B115="",D115=""),"",TRIM(IF(COUNTIF($B$5:$B$304,B115)&gt;1,"Număr dublat. ","")&amp;IF(OR(C115="",D115="",H115="",I115=""),"Date incomplete. ","")&amp;IF(AND(D115&lt;&gt;"",COUNTIF('Facturi emise'!$B$5:$B$1004,D115)=0),"Factura inițială nu există în Facturi emise. ","")&amp;IF(COUNTIF('Linii storno'!$B$5:$B$1004,B115)=0,"Nicio linie stornată. ","")&amp;IF(AND(N(O115)&gt;0,O115&gt;N(N115)+0.01),"Stornat mai mult decât factura inițială. ","")&amp;IF(AND(H115="Stornare totală",ABS(N(M115)+N(N115))&gt;0.01),"Stornare totală, dar suma diferă de factura inițială. ","")&amp;IF(AND(I115="Eroare în factură",J115=""),"Emite și factura corectă. ","")&amp;IF(AND(C115&lt;&gt;"",P115&lt;&gt;"Da"),IF(TODAY()&gt;Q115,"Netransmisă în e-Factura – termen depășit. ","De transmis în e-Factura până la "&amp;RIGHT("0"&amp;DAY(Q115),2)&amp;"."&amp;RIGHT("0"&amp;MONTH(Q115),2)&amp;"."&amp;YEAR(Q115)&amp;". "),"")))</f>
        <v/>
      </c>
    </row>
    <row r="116" spans="2:18" x14ac:dyDescent="0.2">
      <c r="B116" s="15"/>
      <c r="C116" s="16"/>
      <c r="D116" s="15"/>
      <c r="E116" s="17" t="str">
        <f>IF(D116="","",IFERROR(INDEX('Facturi emise'!$D$5:$D$1004,MATCH(D116,'Facturi emise'!$B$5:$B$1004,0)),""))</f>
        <v/>
      </c>
      <c r="F116" s="18" t="str">
        <f>IF(D116="","",IFERROR(INDEX('Facturi emise'!$E$5:$E$1004,MATCH(D116,'Facturi emise'!$B$5:$B$1004,0)),""))</f>
        <v/>
      </c>
      <c r="G116" s="19" t="str">
        <f>IF(D116="","",IFERROR(INDEX('Facturi emise'!$F$5:$F$1004,MATCH(D116,'Facturi emise'!$B$5:$B$1004,0)),""))</f>
        <v/>
      </c>
      <c r="H116" s="20"/>
      <c r="I116" s="21"/>
      <c r="J116" s="15"/>
      <c r="K116" s="22" t="str">
        <f>IF(B116="","",SUMIF('Linii storno'!$B$5:$B$1004,B116,'Linii storno'!$K$5:$K$1004))</f>
        <v/>
      </c>
      <c r="L116" s="22" t="str">
        <f>IF(B116="","",SUMIF('Linii storno'!$B$5:$B$1004,B116,'Linii storno'!$L$5:$L$1004))</f>
        <v/>
      </c>
      <c r="M116" s="22" t="str">
        <f t="shared" si="3"/>
        <v/>
      </c>
      <c r="N116" s="22" t="str">
        <f>IF(D116="","",SUMIF('Facturi emise'!$B$5:$B$1004,D116,'Facturi emise'!$N$5:$N$1004))</f>
        <v/>
      </c>
      <c r="O116" s="22" t="str">
        <f t="shared" si="4"/>
        <v/>
      </c>
      <c r="P116" s="15"/>
      <c r="Q116" s="17" t="str">
        <f t="shared" si="5"/>
        <v/>
      </c>
      <c r="R116" s="23" t="str">
        <f ca="1">IF(AND(B116="",D116=""),"",TRIM(IF(COUNTIF($B$5:$B$304,B116)&gt;1,"Număr dublat. ","")&amp;IF(OR(C116="",D116="",H116="",I116=""),"Date incomplete. ","")&amp;IF(AND(D116&lt;&gt;"",COUNTIF('Facturi emise'!$B$5:$B$1004,D116)=0),"Factura inițială nu există în Facturi emise. ","")&amp;IF(COUNTIF('Linii storno'!$B$5:$B$1004,B116)=0,"Nicio linie stornată. ","")&amp;IF(AND(N(O116)&gt;0,O116&gt;N(N116)+0.01),"Stornat mai mult decât factura inițială. ","")&amp;IF(AND(H116="Stornare totală",ABS(N(M116)+N(N116))&gt;0.01),"Stornare totală, dar suma diferă de factura inițială. ","")&amp;IF(AND(I116="Eroare în factură",J116=""),"Emite și factura corectă. ","")&amp;IF(AND(C116&lt;&gt;"",P116&lt;&gt;"Da"),IF(TODAY()&gt;Q116,"Netransmisă în e-Factura – termen depășit. ","De transmis în e-Factura până la "&amp;RIGHT("0"&amp;DAY(Q116),2)&amp;"."&amp;RIGHT("0"&amp;MONTH(Q116),2)&amp;"."&amp;YEAR(Q116)&amp;". "),"")))</f>
        <v/>
      </c>
    </row>
    <row r="117" spans="2:18" x14ac:dyDescent="0.2">
      <c r="B117" s="15"/>
      <c r="C117" s="16"/>
      <c r="D117" s="15"/>
      <c r="E117" s="17" t="str">
        <f>IF(D117="","",IFERROR(INDEX('Facturi emise'!$D$5:$D$1004,MATCH(D117,'Facturi emise'!$B$5:$B$1004,0)),""))</f>
        <v/>
      </c>
      <c r="F117" s="18" t="str">
        <f>IF(D117="","",IFERROR(INDEX('Facturi emise'!$E$5:$E$1004,MATCH(D117,'Facturi emise'!$B$5:$B$1004,0)),""))</f>
        <v/>
      </c>
      <c r="G117" s="19" t="str">
        <f>IF(D117="","",IFERROR(INDEX('Facturi emise'!$F$5:$F$1004,MATCH(D117,'Facturi emise'!$B$5:$B$1004,0)),""))</f>
        <v/>
      </c>
      <c r="H117" s="20"/>
      <c r="I117" s="21"/>
      <c r="J117" s="15"/>
      <c r="K117" s="22" t="str">
        <f>IF(B117="","",SUMIF('Linii storno'!$B$5:$B$1004,B117,'Linii storno'!$K$5:$K$1004))</f>
        <v/>
      </c>
      <c r="L117" s="22" t="str">
        <f>IF(B117="","",SUMIF('Linii storno'!$B$5:$B$1004,B117,'Linii storno'!$L$5:$L$1004))</f>
        <v/>
      </c>
      <c r="M117" s="22" t="str">
        <f t="shared" si="3"/>
        <v/>
      </c>
      <c r="N117" s="22" t="str">
        <f>IF(D117="","",SUMIF('Facturi emise'!$B$5:$B$1004,D117,'Facturi emise'!$N$5:$N$1004))</f>
        <v/>
      </c>
      <c r="O117" s="22" t="str">
        <f t="shared" si="4"/>
        <v/>
      </c>
      <c r="P117" s="15"/>
      <c r="Q117" s="17" t="str">
        <f t="shared" si="5"/>
        <v/>
      </c>
      <c r="R117" s="23" t="str">
        <f ca="1">IF(AND(B117="",D117=""),"",TRIM(IF(COUNTIF($B$5:$B$304,B117)&gt;1,"Număr dublat. ","")&amp;IF(OR(C117="",D117="",H117="",I117=""),"Date incomplete. ","")&amp;IF(AND(D117&lt;&gt;"",COUNTIF('Facturi emise'!$B$5:$B$1004,D117)=0),"Factura inițială nu există în Facturi emise. ","")&amp;IF(COUNTIF('Linii storno'!$B$5:$B$1004,B117)=0,"Nicio linie stornată. ","")&amp;IF(AND(N(O117)&gt;0,O117&gt;N(N117)+0.01),"Stornat mai mult decât factura inițială. ","")&amp;IF(AND(H117="Stornare totală",ABS(N(M117)+N(N117))&gt;0.01),"Stornare totală, dar suma diferă de factura inițială. ","")&amp;IF(AND(I117="Eroare în factură",J117=""),"Emite și factura corectă. ","")&amp;IF(AND(C117&lt;&gt;"",P117&lt;&gt;"Da"),IF(TODAY()&gt;Q117,"Netransmisă în e-Factura – termen depășit. ","De transmis în e-Factura până la "&amp;RIGHT("0"&amp;DAY(Q117),2)&amp;"."&amp;RIGHT("0"&amp;MONTH(Q117),2)&amp;"."&amp;YEAR(Q117)&amp;". "),"")))</f>
        <v/>
      </c>
    </row>
    <row r="118" spans="2:18" x14ac:dyDescent="0.2">
      <c r="B118" s="15"/>
      <c r="C118" s="16"/>
      <c r="D118" s="15"/>
      <c r="E118" s="17" t="str">
        <f>IF(D118="","",IFERROR(INDEX('Facturi emise'!$D$5:$D$1004,MATCH(D118,'Facturi emise'!$B$5:$B$1004,0)),""))</f>
        <v/>
      </c>
      <c r="F118" s="18" t="str">
        <f>IF(D118="","",IFERROR(INDEX('Facturi emise'!$E$5:$E$1004,MATCH(D118,'Facturi emise'!$B$5:$B$1004,0)),""))</f>
        <v/>
      </c>
      <c r="G118" s="19" t="str">
        <f>IF(D118="","",IFERROR(INDEX('Facturi emise'!$F$5:$F$1004,MATCH(D118,'Facturi emise'!$B$5:$B$1004,0)),""))</f>
        <v/>
      </c>
      <c r="H118" s="20"/>
      <c r="I118" s="21"/>
      <c r="J118" s="15"/>
      <c r="K118" s="22" t="str">
        <f>IF(B118="","",SUMIF('Linii storno'!$B$5:$B$1004,B118,'Linii storno'!$K$5:$K$1004))</f>
        <v/>
      </c>
      <c r="L118" s="22" t="str">
        <f>IF(B118="","",SUMIF('Linii storno'!$B$5:$B$1004,B118,'Linii storno'!$L$5:$L$1004))</f>
        <v/>
      </c>
      <c r="M118" s="22" t="str">
        <f t="shared" si="3"/>
        <v/>
      </c>
      <c r="N118" s="22" t="str">
        <f>IF(D118="","",SUMIF('Facturi emise'!$B$5:$B$1004,D118,'Facturi emise'!$N$5:$N$1004))</f>
        <v/>
      </c>
      <c r="O118" s="22" t="str">
        <f t="shared" si="4"/>
        <v/>
      </c>
      <c r="P118" s="15"/>
      <c r="Q118" s="17" t="str">
        <f t="shared" si="5"/>
        <v/>
      </c>
      <c r="R118" s="23" t="str">
        <f ca="1">IF(AND(B118="",D118=""),"",TRIM(IF(COUNTIF($B$5:$B$304,B118)&gt;1,"Număr dublat. ","")&amp;IF(OR(C118="",D118="",H118="",I118=""),"Date incomplete. ","")&amp;IF(AND(D118&lt;&gt;"",COUNTIF('Facturi emise'!$B$5:$B$1004,D118)=0),"Factura inițială nu există în Facturi emise. ","")&amp;IF(COUNTIF('Linii storno'!$B$5:$B$1004,B118)=0,"Nicio linie stornată. ","")&amp;IF(AND(N(O118)&gt;0,O118&gt;N(N118)+0.01),"Stornat mai mult decât factura inițială. ","")&amp;IF(AND(H118="Stornare totală",ABS(N(M118)+N(N118))&gt;0.01),"Stornare totală, dar suma diferă de factura inițială. ","")&amp;IF(AND(I118="Eroare în factură",J118=""),"Emite și factura corectă. ","")&amp;IF(AND(C118&lt;&gt;"",P118&lt;&gt;"Da"),IF(TODAY()&gt;Q118,"Netransmisă în e-Factura – termen depășit. ","De transmis în e-Factura până la "&amp;RIGHT("0"&amp;DAY(Q118),2)&amp;"."&amp;RIGHT("0"&amp;MONTH(Q118),2)&amp;"."&amp;YEAR(Q118)&amp;". "),"")))</f>
        <v/>
      </c>
    </row>
    <row r="119" spans="2:18" x14ac:dyDescent="0.2">
      <c r="B119" s="15"/>
      <c r="C119" s="16"/>
      <c r="D119" s="15"/>
      <c r="E119" s="17" t="str">
        <f>IF(D119="","",IFERROR(INDEX('Facturi emise'!$D$5:$D$1004,MATCH(D119,'Facturi emise'!$B$5:$B$1004,0)),""))</f>
        <v/>
      </c>
      <c r="F119" s="18" t="str">
        <f>IF(D119="","",IFERROR(INDEX('Facturi emise'!$E$5:$E$1004,MATCH(D119,'Facturi emise'!$B$5:$B$1004,0)),""))</f>
        <v/>
      </c>
      <c r="G119" s="19" t="str">
        <f>IF(D119="","",IFERROR(INDEX('Facturi emise'!$F$5:$F$1004,MATCH(D119,'Facturi emise'!$B$5:$B$1004,0)),""))</f>
        <v/>
      </c>
      <c r="H119" s="20"/>
      <c r="I119" s="21"/>
      <c r="J119" s="15"/>
      <c r="K119" s="22" t="str">
        <f>IF(B119="","",SUMIF('Linii storno'!$B$5:$B$1004,B119,'Linii storno'!$K$5:$K$1004))</f>
        <v/>
      </c>
      <c r="L119" s="22" t="str">
        <f>IF(B119="","",SUMIF('Linii storno'!$B$5:$B$1004,B119,'Linii storno'!$L$5:$L$1004))</f>
        <v/>
      </c>
      <c r="M119" s="22" t="str">
        <f t="shared" si="3"/>
        <v/>
      </c>
      <c r="N119" s="22" t="str">
        <f>IF(D119="","",SUMIF('Facturi emise'!$B$5:$B$1004,D119,'Facturi emise'!$N$5:$N$1004))</f>
        <v/>
      </c>
      <c r="O119" s="22" t="str">
        <f t="shared" si="4"/>
        <v/>
      </c>
      <c r="P119" s="15"/>
      <c r="Q119" s="17" t="str">
        <f t="shared" si="5"/>
        <v/>
      </c>
      <c r="R119" s="23" t="str">
        <f ca="1">IF(AND(B119="",D119=""),"",TRIM(IF(COUNTIF($B$5:$B$304,B119)&gt;1,"Număr dublat. ","")&amp;IF(OR(C119="",D119="",H119="",I119=""),"Date incomplete. ","")&amp;IF(AND(D119&lt;&gt;"",COUNTIF('Facturi emise'!$B$5:$B$1004,D119)=0),"Factura inițială nu există în Facturi emise. ","")&amp;IF(COUNTIF('Linii storno'!$B$5:$B$1004,B119)=0,"Nicio linie stornată. ","")&amp;IF(AND(N(O119)&gt;0,O119&gt;N(N119)+0.01),"Stornat mai mult decât factura inițială. ","")&amp;IF(AND(H119="Stornare totală",ABS(N(M119)+N(N119))&gt;0.01),"Stornare totală, dar suma diferă de factura inițială. ","")&amp;IF(AND(I119="Eroare în factură",J119=""),"Emite și factura corectă. ","")&amp;IF(AND(C119&lt;&gt;"",P119&lt;&gt;"Da"),IF(TODAY()&gt;Q119,"Netransmisă în e-Factura – termen depășit. ","De transmis în e-Factura până la "&amp;RIGHT("0"&amp;DAY(Q119),2)&amp;"."&amp;RIGHT("0"&amp;MONTH(Q119),2)&amp;"."&amp;YEAR(Q119)&amp;". "),"")))</f>
        <v/>
      </c>
    </row>
    <row r="120" spans="2:18" x14ac:dyDescent="0.2">
      <c r="B120" s="15"/>
      <c r="C120" s="16"/>
      <c r="D120" s="15"/>
      <c r="E120" s="17" t="str">
        <f>IF(D120="","",IFERROR(INDEX('Facturi emise'!$D$5:$D$1004,MATCH(D120,'Facturi emise'!$B$5:$B$1004,0)),""))</f>
        <v/>
      </c>
      <c r="F120" s="18" t="str">
        <f>IF(D120="","",IFERROR(INDEX('Facturi emise'!$E$5:$E$1004,MATCH(D120,'Facturi emise'!$B$5:$B$1004,0)),""))</f>
        <v/>
      </c>
      <c r="G120" s="19" t="str">
        <f>IF(D120="","",IFERROR(INDEX('Facturi emise'!$F$5:$F$1004,MATCH(D120,'Facturi emise'!$B$5:$B$1004,0)),""))</f>
        <v/>
      </c>
      <c r="H120" s="20"/>
      <c r="I120" s="21"/>
      <c r="J120" s="15"/>
      <c r="K120" s="22" t="str">
        <f>IF(B120="","",SUMIF('Linii storno'!$B$5:$B$1004,B120,'Linii storno'!$K$5:$K$1004))</f>
        <v/>
      </c>
      <c r="L120" s="22" t="str">
        <f>IF(B120="","",SUMIF('Linii storno'!$B$5:$B$1004,B120,'Linii storno'!$L$5:$L$1004))</f>
        <v/>
      </c>
      <c r="M120" s="22" t="str">
        <f t="shared" si="3"/>
        <v/>
      </c>
      <c r="N120" s="22" t="str">
        <f>IF(D120="","",SUMIF('Facturi emise'!$B$5:$B$1004,D120,'Facturi emise'!$N$5:$N$1004))</f>
        <v/>
      </c>
      <c r="O120" s="22" t="str">
        <f t="shared" si="4"/>
        <v/>
      </c>
      <c r="P120" s="15"/>
      <c r="Q120" s="17" t="str">
        <f t="shared" si="5"/>
        <v/>
      </c>
      <c r="R120" s="23" t="str">
        <f ca="1">IF(AND(B120="",D120=""),"",TRIM(IF(COUNTIF($B$5:$B$304,B120)&gt;1,"Număr dublat. ","")&amp;IF(OR(C120="",D120="",H120="",I120=""),"Date incomplete. ","")&amp;IF(AND(D120&lt;&gt;"",COUNTIF('Facturi emise'!$B$5:$B$1004,D120)=0),"Factura inițială nu există în Facturi emise. ","")&amp;IF(COUNTIF('Linii storno'!$B$5:$B$1004,B120)=0,"Nicio linie stornată. ","")&amp;IF(AND(N(O120)&gt;0,O120&gt;N(N120)+0.01),"Stornat mai mult decât factura inițială. ","")&amp;IF(AND(H120="Stornare totală",ABS(N(M120)+N(N120))&gt;0.01),"Stornare totală, dar suma diferă de factura inițială. ","")&amp;IF(AND(I120="Eroare în factură",J120=""),"Emite și factura corectă. ","")&amp;IF(AND(C120&lt;&gt;"",P120&lt;&gt;"Da"),IF(TODAY()&gt;Q120,"Netransmisă în e-Factura – termen depășit. ","De transmis în e-Factura până la "&amp;RIGHT("0"&amp;DAY(Q120),2)&amp;"."&amp;RIGHT("0"&amp;MONTH(Q120),2)&amp;"."&amp;YEAR(Q120)&amp;". "),"")))</f>
        <v/>
      </c>
    </row>
    <row r="121" spans="2:18" x14ac:dyDescent="0.2">
      <c r="B121" s="15"/>
      <c r="C121" s="16"/>
      <c r="D121" s="15"/>
      <c r="E121" s="17" t="str">
        <f>IF(D121="","",IFERROR(INDEX('Facturi emise'!$D$5:$D$1004,MATCH(D121,'Facturi emise'!$B$5:$B$1004,0)),""))</f>
        <v/>
      </c>
      <c r="F121" s="18" t="str">
        <f>IF(D121="","",IFERROR(INDEX('Facturi emise'!$E$5:$E$1004,MATCH(D121,'Facturi emise'!$B$5:$B$1004,0)),""))</f>
        <v/>
      </c>
      <c r="G121" s="19" t="str">
        <f>IF(D121="","",IFERROR(INDEX('Facturi emise'!$F$5:$F$1004,MATCH(D121,'Facturi emise'!$B$5:$B$1004,0)),""))</f>
        <v/>
      </c>
      <c r="H121" s="20"/>
      <c r="I121" s="21"/>
      <c r="J121" s="15"/>
      <c r="K121" s="22" t="str">
        <f>IF(B121="","",SUMIF('Linii storno'!$B$5:$B$1004,B121,'Linii storno'!$K$5:$K$1004))</f>
        <v/>
      </c>
      <c r="L121" s="22" t="str">
        <f>IF(B121="","",SUMIF('Linii storno'!$B$5:$B$1004,B121,'Linii storno'!$L$5:$L$1004))</f>
        <v/>
      </c>
      <c r="M121" s="22" t="str">
        <f t="shared" si="3"/>
        <v/>
      </c>
      <c r="N121" s="22" t="str">
        <f>IF(D121="","",SUMIF('Facturi emise'!$B$5:$B$1004,D121,'Facturi emise'!$N$5:$N$1004))</f>
        <v/>
      </c>
      <c r="O121" s="22" t="str">
        <f t="shared" si="4"/>
        <v/>
      </c>
      <c r="P121" s="15"/>
      <c r="Q121" s="17" t="str">
        <f t="shared" si="5"/>
        <v/>
      </c>
      <c r="R121" s="23" t="str">
        <f ca="1">IF(AND(B121="",D121=""),"",TRIM(IF(COUNTIF($B$5:$B$304,B121)&gt;1,"Număr dublat. ","")&amp;IF(OR(C121="",D121="",H121="",I121=""),"Date incomplete. ","")&amp;IF(AND(D121&lt;&gt;"",COUNTIF('Facturi emise'!$B$5:$B$1004,D121)=0),"Factura inițială nu există în Facturi emise. ","")&amp;IF(COUNTIF('Linii storno'!$B$5:$B$1004,B121)=0,"Nicio linie stornată. ","")&amp;IF(AND(N(O121)&gt;0,O121&gt;N(N121)+0.01),"Stornat mai mult decât factura inițială. ","")&amp;IF(AND(H121="Stornare totală",ABS(N(M121)+N(N121))&gt;0.01),"Stornare totală, dar suma diferă de factura inițială. ","")&amp;IF(AND(I121="Eroare în factură",J121=""),"Emite și factura corectă. ","")&amp;IF(AND(C121&lt;&gt;"",P121&lt;&gt;"Da"),IF(TODAY()&gt;Q121,"Netransmisă în e-Factura – termen depășit. ","De transmis în e-Factura până la "&amp;RIGHT("0"&amp;DAY(Q121),2)&amp;"."&amp;RIGHT("0"&amp;MONTH(Q121),2)&amp;"."&amp;YEAR(Q121)&amp;". "),"")))</f>
        <v/>
      </c>
    </row>
    <row r="122" spans="2:18" x14ac:dyDescent="0.2">
      <c r="B122" s="15"/>
      <c r="C122" s="16"/>
      <c r="D122" s="15"/>
      <c r="E122" s="17" t="str">
        <f>IF(D122="","",IFERROR(INDEX('Facturi emise'!$D$5:$D$1004,MATCH(D122,'Facturi emise'!$B$5:$B$1004,0)),""))</f>
        <v/>
      </c>
      <c r="F122" s="18" t="str">
        <f>IF(D122="","",IFERROR(INDEX('Facturi emise'!$E$5:$E$1004,MATCH(D122,'Facturi emise'!$B$5:$B$1004,0)),""))</f>
        <v/>
      </c>
      <c r="G122" s="19" t="str">
        <f>IF(D122="","",IFERROR(INDEX('Facturi emise'!$F$5:$F$1004,MATCH(D122,'Facturi emise'!$B$5:$B$1004,0)),""))</f>
        <v/>
      </c>
      <c r="H122" s="20"/>
      <c r="I122" s="21"/>
      <c r="J122" s="15"/>
      <c r="K122" s="22" t="str">
        <f>IF(B122="","",SUMIF('Linii storno'!$B$5:$B$1004,B122,'Linii storno'!$K$5:$K$1004))</f>
        <v/>
      </c>
      <c r="L122" s="22" t="str">
        <f>IF(B122="","",SUMIF('Linii storno'!$B$5:$B$1004,B122,'Linii storno'!$L$5:$L$1004))</f>
        <v/>
      </c>
      <c r="M122" s="22" t="str">
        <f t="shared" si="3"/>
        <v/>
      </c>
      <c r="N122" s="22" t="str">
        <f>IF(D122="","",SUMIF('Facturi emise'!$B$5:$B$1004,D122,'Facturi emise'!$N$5:$N$1004))</f>
        <v/>
      </c>
      <c r="O122" s="22" t="str">
        <f t="shared" si="4"/>
        <v/>
      </c>
      <c r="P122" s="15"/>
      <c r="Q122" s="17" t="str">
        <f t="shared" si="5"/>
        <v/>
      </c>
      <c r="R122" s="23" t="str">
        <f ca="1">IF(AND(B122="",D122=""),"",TRIM(IF(COUNTIF($B$5:$B$304,B122)&gt;1,"Număr dublat. ","")&amp;IF(OR(C122="",D122="",H122="",I122=""),"Date incomplete. ","")&amp;IF(AND(D122&lt;&gt;"",COUNTIF('Facturi emise'!$B$5:$B$1004,D122)=0),"Factura inițială nu există în Facturi emise. ","")&amp;IF(COUNTIF('Linii storno'!$B$5:$B$1004,B122)=0,"Nicio linie stornată. ","")&amp;IF(AND(N(O122)&gt;0,O122&gt;N(N122)+0.01),"Stornat mai mult decât factura inițială. ","")&amp;IF(AND(H122="Stornare totală",ABS(N(M122)+N(N122))&gt;0.01),"Stornare totală, dar suma diferă de factura inițială. ","")&amp;IF(AND(I122="Eroare în factură",J122=""),"Emite și factura corectă. ","")&amp;IF(AND(C122&lt;&gt;"",P122&lt;&gt;"Da"),IF(TODAY()&gt;Q122,"Netransmisă în e-Factura – termen depășit. ","De transmis în e-Factura până la "&amp;RIGHT("0"&amp;DAY(Q122),2)&amp;"."&amp;RIGHT("0"&amp;MONTH(Q122),2)&amp;"."&amp;YEAR(Q122)&amp;". "),"")))</f>
        <v/>
      </c>
    </row>
    <row r="123" spans="2:18" x14ac:dyDescent="0.2">
      <c r="B123" s="15"/>
      <c r="C123" s="16"/>
      <c r="D123" s="15"/>
      <c r="E123" s="17" t="str">
        <f>IF(D123="","",IFERROR(INDEX('Facturi emise'!$D$5:$D$1004,MATCH(D123,'Facturi emise'!$B$5:$B$1004,0)),""))</f>
        <v/>
      </c>
      <c r="F123" s="18" t="str">
        <f>IF(D123="","",IFERROR(INDEX('Facturi emise'!$E$5:$E$1004,MATCH(D123,'Facturi emise'!$B$5:$B$1004,0)),""))</f>
        <v/>
      </c>
      <c r="G123" s="19" t="str">
        <f>IF(D123="","",IFERROR(INDEX('Facturi emise'!$F$5:$F$1004,MATCH(D123,'Facturi emise'!$B$5:$B$1004,0)),""))</f>
        <v/>
      </c>
      <c r="H123" s="20"/>
      <c r="I123" s="21"/>
      <c r="J123" s="15"/>
      <c r="K123" s="22" t="str">
        <f>IF(B123="","",SUMIF('Linii storno'!$B$5:$B$1004,B123,'Linii storno'!$K$5:$K$1004))</f>
        <v/>
      </c>
      <c r="L123" s="22" t="str">
        <f>IF(B123="","",SUMIF('Linii storno'!$B$5:$B$1004,B123,'Linii storno'!$L$5:$L$1004))</f>
        <v/>
      </c>
      <c r="M123" s="22" t="str">
        <f t="shared" si="3"/>
        <v/>
      </c>
      <c r="N123" s="22" t="str">
        <f>IF(D123="","",SUMIF('Facturi emise'!$B$5:$B$1004,D123,'Facturi emise'!$N$5:$N$1004))</f>
        <v/>
      </c>
      <c r="O123" s="22" t="str">
        <f t="shared" si="4"/>
        <v/>
      </c>
      <c r="P123" s="15"/>
      <c r="Q123" s="17" t="str">
        <f t="shared" si="5"/>
        <v/>
      </c>
      <c r="R123" s="23" t="str">
        <f ca="1">IF(AND(B123="",D123=""),"",TRIM(IF(COUNTIF($B$5:$B$304,B123)&gt;1,"Număr dublat. ","")&amp;IF(OR(C123="",D123="",H123="",I123=""),"Date incomplete. ","")&amp;IF(AND(D123&lt;&gt;"",COUNTIF('Facturi emise'!$B$5:$B$1004,D123)=0),"Factura inițială nu există în Facturi emise. ","")&amp;IF(COUNTIF('Linii storno'!$B$5:$B$1004,B123)=0,"Nicio linie stornată. ","")&amp;IF(AND(N(O123)&gt;0,O123&gt;N(N123)+0.01),"Stornat mai mult decât factura inițială. ","")&amp;IF(AND(H123="Stornare totală",ABS(N(M123)+N(N123))&gt;0.01),"Stornare totală, dar suma diferă de factura inițială. ","")&amp;IF(AND(I123="Eroare în factură",J123=""),"Emite și factura corectă. ","")&amp;IF(AND(C123&lt;&gt;"",P123&lt;&gt;"Da"),IF(TODAY()&gt;Q123,"Netransmisă în e-Factura – termen depășit. ","De transmis în e-Factura până la "&amp;RIGHT("0"&amp;DAY(Q123),2)&amp;"."&amp;RIGHT("0"&amp;MONTH(Q123),2)&amp;"."&amp;YEAR(Q123)&amp;". "),"")))</f>
        <v/>
      </c>
    </row>
    <row r="124" spans="2:18" x14ac:dyDescent="0.2">
      <c r="B124" s="15"/>
      <c r="C124" s="16"/>
      <c r="D124" s="15"/>
      <c r="E124" s="17" t="str">
        <f>IF(D124="","",IFERROR(INDEX('Facturi emise'!$D$5:$D$1004,MATCH(D124,'Facturi emise'!$B$5:$B$1004,0)),""))</f>
        <v/>
      </c>
      <c r="F124" s="18" t="str">
        <f>IF(D124="","",IFERROR(INDEX('Facturi emise'!$E$5:$E$1004,MATCH(D124,'Facturi emise'!$B$5:$B$1004,0)),""))</f>
        <v/>
      </c>
      <c r="G124" s="19" t="str">
        <f>IF(D124="","",IFERROR(INDEX('Facturi emise'!$F$5:$F$1004,MATCH(D124,'Facturi emise'!$B$5:$B$1004,0)),""))</f>
        <v/>
      </c>
      <c r="H124" s="20"/>
      <c r="I124" s="21"/>
      <c r="J124" s="15"/>
      <c r="K124" s="22" t="str">
        <f>IF(B124="","",SUMIF('Linii storno'!$B$5:$B$1004,B124,'Linii storno'!$K$5:$K$1004))</f>
        <v/>
      </c>
      <c r="L124" s="22" t="str">
        <f>IF(B124="","",SUMIF('Linii storno'!$B$5:$B$1004,B124,'Linii storno'!$L$5:$L$1004))</f>
        <v/>
      </c>
      <c r="M124" s="22" t="str">
        <f t="shared" si="3"/>
        <v/>
      </c>
      <c r="N124" s="22" t="str">
        <f>IF(D124="","",SUMIF('Facturi emise'!$B$5:$B$1004,D124,'Facturi emise'!$N$5:$N$1004))</f>
        <v/>
      </c>
      <c r="O124" s="22" t="str">
        <f t="shared" si="4"/>
        <v/>
      </c>
      <c r="P124" s="15"/>
      <c r="Q124" s="17" t="str">
        <f t="shared" si="5"/>
        <v/>
      </c>
      <c r="R124" s="23" t="str">
        <f ca="1">IF(AND(B124="",D124=""),"",TRIM(IF(COUNTIF($B$5:$B$304,B124)&gt;1,"Număr dublat. ","")&amp;IF(OR(C124="",D124="",H124="",I124=""),"Date incomplete. ","")&amp;IF(AND(D124&lt;&gt;"",COUNTIF('Facturi emise'!$B$5:$B$1004,D124)=0),"Factura inițială nu există în Facturi emise. ","")&amp;IF(COUNTIF('Linii storno'!$B$5:$B$1004,B124)=0,"Nicio linie stornată. ","")&amp;IF(AND(N(O124)&gt;0,O124&gt;N(N124)+0.01),"Stornat mai mult decât factura inițială. ","")&amp;IF(AND(H124="Stornare totală",ABS(N(M124)+N(N124))&gt;0.01),"Stornare totală, dar suma diferă de factura inițială. ","")&amp;IF(AND(I124="Eroare în factură",J124=""),"Emite și factura corectă. ","")&amp;IF(AND(C124&lt;&gt;"",P124&lt;&gt;"Da"),IF(TODAY()&gt;Q124,"Netransmisă în e-Factura – termen depășit. ","De transmis în e-Factura până la "&amp;RIGHT("0"&amp;DAY(Q124),2)&amp;"."&amp;RIGHT("0"&amp;MONTH(Q124),2)&amp;"."&amp;YEAR(Q124)&amp;". "),"")))</f>
        <v/>
      </c>
    </row>
    <row r="125" spans="2:18" x14ac:dyDescent="0.2">
      <c r="B125" s="15"/>
      <c r="C125" s="16"/>
      <c r="D125" s="15"/>
      <c r="E125" s="17" t="str">
        <f>IF(D125="","",IFERROR(INDEX('Facturi emise'!$D$5:$D$1004,MATCH(D125,'Facturi emise'!$B$5:$B$1004,0)),""))</f>
        <v/>
      </c>
      <c r="F125" s="18" t="str">
        <f>IF(D125="","",IFERROR(INDEX('Facturi emise'!$E$5:$E$1004,MATCH(D125,'Facturi emise'!$B$5:$B$1004,0)),""))</f>
        <v/>
      </c>
      <c r="G125" s="19" t="str">
        <f>IF(D125="","",IFERROR(INDEX('Facturi emise'!$F$5:$F$1004,MATCH(D125,'Facturi emise'!$B$5:$B$1004,0)),""))</f>
        <v/>
      </c>
      <c r="H125" s="20"/>
      <c r="I125" s="21"/>
      <c r="J125" s="15"/>
      <c r="K125" s="22" t="str">
        <f>IF(B125="","",SUMIF('Linii storno'!$B$5:$B$1004,B125,'Linii storno'!$K$5:$K$1004))</f>
        <v/>
      </c>
      <c r="L125" s="22" t="str">
        <f>IF(B125="","",SUMIF('Linii storno'!$B$5:$B$1004,B125,'Linii storno'!$L$5:$L$1004))</f>
        <v/>
      </c>
      <c r="M125" s="22" t="str">
        <f t="shared" si="3"/>
        <v/>
      </c>
      <c r="N125" s="22" t="str">
        <f>IF(D125="","",SUMIF('Facturi emise'!$B$5:$B$1004,D125,'Facturi emise'!$N$5:$N$1004))</f>
        <v/>
      </c>
      <c r="O125" s="22" t="str">
        <f t="shared" si="4"/>
        <v/>
      </c>
      <c r="P125" s="15"/>
      <c r="Q125" s="17" t="str">
        <f t="shared" si="5"/>
        <v/>
      </c>
      <c r="R125" s="23" t="str">
        <f ca="1">IF(AND(B125="",D125=""),"",TRIM(IF(COUNTIF($B$5:$B$304,B125)&gt;1,"Număr dublat. ","")&amp;IF(OR(C125="",D125="",H125="",I125=""),"Date incomplete. ","")&amp;IF(AND(D125&lt;&gt;"",COUNTIF('Facturi emise'!$B$5:$B$1004,D125)=0),"Factura inițială nu există în Facturi emise. ","")&amp;IF(COUNTIF('Linii storno'!$B$5:$B$1004,B125)=0,"Nicio linie stornată. ","")&amp;IF(AND(N(O125)&gt;0,O125&gt;N(N125)+0.01),"Stornat mai mult decât factura inițială. ","")&amp;IF(AND(H125="Stornare totală",ABS(N(M125)+N(N125))&gt;0.01),"Stornare totală, dar suma diferă de factura inițială. ","")&amp;IF(AND(I125="Eroare în factură",J125=""),"Emite și factura corectă. ","")&amp;IF(AND(C125&lt;&gt;"",P125&lt;&gt;"Da"),IF(TODAY()&gt;Q125,"Netransmisă în e-Factura – termen depășit. ","De transmis în e-Factura până la "&amp;RIGHT("0"&amp;DAY(Q125),2)&amp;"."&amp;RIGHT("0"&amp;MONTH(Q125),2)&amp;"."&amp;YEAR(Q125)&amp;". "),"")))</f>
        <v/>
      </c>
    </row>
    <row r="126" spans="2:18" x14ac:dyDescent="0.2">
      <c r="B126" s="15"/>
      <c r="C126" s="16"/>
      <c r="D126" s="15"/>
      <c r="E126" s="17" t="str">
        <f>IF(D126="","",IFERROR(INDEX('Facturi emise'!$D$5:$D$1004,MATCH(D126,'Facturi emise'!$B$5:$B$1004,0)),""))</f>
        <v/>
      </c>
      <c r="F126" s="18" t="str">
        <f>IF(D126="","",IFERROR(INDEX('Facturi emise'!$E$5:$E$1004,MATCH(D126,'Facturi emise'!$B$5:$B$1004,0)),""))</f>
        <v/>
      </c>
      <c r="G126" s="19" t="str">
        <f>IF(D126="","",IFERROR(INDEX('Facturi emise'!$F$5:$F$1004,MATCH(D126,'Facturi emise'!$B$5:$B$1004,0)),""))</f>
        <v/>
      </c>
      <c r="H126" s="20"/>
      <c r="I126" s="21"/>
      <c r="J126" s="15"/>
      <c r="K126" s="22" t="str">
        <f>IF(B126="","",SUMIF('Linii storno'!$B$5:$B$1004,B126,'Linii storno'!$K$5:$K$1004))</f>
        <v/>
      </c>
      <c r="L126" s="22" t="str">
        <f>IF(B126="","",SUMIF('Linii storno'!$B$5:$B$1004,B126,'Linii storno'!$L$5:$L$1004))</f>
        <v/>
      </c>
      <c r="M126" s="22" t="str">
        <f t="shared" si="3"/>
        <v/>
      </c>
      <c r="N126" s="22" t="str">
        <f>IF(D126="","",SUMIF('Facturi emise'!$B$5:$B$1004,D126,'Facturi emise'!$N$5:$N$1004))</f>
        <v/>
      </c>
      <c r="O126" s="22" t="str">
        <f t="shared" si="4"/>
        <v/>
      </c>
      <c r="P126" s="15"/>
      <c r="Q126" s="17" t="str">
        <f t="shared" si="5"/>
        <v/>
      </c>
      <c r="R126" s="23" t="str">
        <f ca="1">IF(AND(B126="",D126=""),"",TRIM(IF(COUNTIF($B$5:$B$304,B126)&gt;1,"Număr dublat. ","")&amp;IF(OR(C126="",D126="",H126="",I126=""),"Date incomplete. ","")&amp;IF(AND(D126&lt;&gt;"",COUNTIF('Facturi emise'!$B$5:$B$1004,D126)=0),"Factura inițială nu există în Facturi emise. ","")&amp;IF(COUNTIF('Linii storno'!$B$5:$B$1004,B126)=0,"Nicio linie stornată. ","")&amp;IF(AND(N(O126)&gt;0,O126&gt;N(N126)+0.01),"Stornat mai mult decât factura inițială. ","")&amp;IF(AND(H126="Stornare totală",ABS(N(M126)+N(N126))&gt;0.01),"Stornare totală, dar suma diferă de factura inițială. ","")&amp;IF(AND(I126="Eroare în factură",J126=""),"Emite și factura corectă. ","")&amp;IF(AND(C126&lt;&gt;"",P126&lt;&gt;"Da"),IF(TODAY()&gt;Q126,"Netransmisă în e-Factura – termen depășit. ","De transmis în e-Factura până la "&amp;RIGHT("0"&amp;DAY(Q126),2)&amp;"."&amp;RIGHT("0"&amp;MONTH(Q126),2)&amp;"."&amp;YEAR(Q126)&amp;". "),"")))</f>
        <v/>
      </c>
    </row>
    <row r="127" spans="2:18" x14ac:dyDescent="0.2">
      <c r="B127" s="15"/>
      <c r="C127" s="16"/>
      <c r="D127" s="15"/>
      <c r="E127" s="17" t="str">
        <f>IF(D127="","",IFERROR(INDEX('Facturi emise'!$D$5:$D$1004,MATCH(D127,'Facturi emise'!$B$5:$B$1004,0)),""))</f>
        <v/>
      </c>
      <c r="F127" s="18" t="str">
        <f>IF(D127="","",IFERROR(INDEX('Facturi emise'!$E$5:$E$1004,MATCH(D127,'Facturi emise'!$B$5:$B$1004,0)),""))</f>
        <v/>
      </c>
      <c r="G127" s="19" t="str">
        <f>IF(D127="","",IFERROR(INDEX('Facturi emise'!$F$5:$F$1004,MATCH(D127,'Facturi emise'!$B$5:$B$1004,0)),""))</f>
        <v/>
      </c>
      <c r="H127" s="20"/>
      <c r="I127" s="21"/>
      <c r="J127" s="15"/>
      <c r="K127" s="22" t="str">
        <f>IF(B127="","",SUMIF('Linii storno'!$B$5:$B$1004,B127,'Linii storno'!$K$5:$K$1004))</f>
        <v/>
      </c>
      <c r="L127" s="22" t="str">
        <f>IF(B127="","",SUMIF('Linii storno'!$B$5:$B$1004,B127,'Linii storno'!$L$5:$L$1004))</f>
        <v/>
      </c>
      <c r="M127" s="22" t="str">
        <f t="shared" si="3"/>
        <v/>
      </c>
      <c r="N127" s="22" t="str">
        <f>IF(D127="","",SUMIF('Facturi emise'!$B$5:$B$1004,D127,'Facturi emise'!$N$5:$N$1004))</f>
        <v/>
      </c>
      <c r="O127" s="22" t="str">
        <f t="shared" si="4"/>
        <v/>
      </c>
      <c r="P127" s="15"/>
      <c r="Q127" s="17" t="str">
        <f t="shared" si="5"/>
        <v/>
      </c>
      <c r="R127" s="23" t="str">
        <f ca="1">IF(AND(B127="",D127=""),"",TRIM(IF(COUNTIF($B$5:$B$304,B127)&gt;1,"Număr dublat. ","")&amp;IF(OR(C127="",D127="",H127="",I127=""),"Date incomplete. ","")&amp;IF(AND(D127&lt;&gt;"",COUNTIF('Facturi emise'!$B$5:$B$1004,D127)=0),"Factura inițială nu există în Facturi emise. ","")&amp;IF(COUNTIF('Linii storno'!$B$5:$B$1004,B127)=0,"Nicio linie stornată. ","")&amp;IF(AND(N(O127)&gt;0,O127&gt;N(N127)+0.01),"Stornat mai mult decât factura inițială. ","")&amp;IF(AND(H127="Stornare totală",ABS(N(M127)+N(N127))&gt;0.01),"Stornare totală, dar suma diferă de factura inițială. ","")&amp;IF(AND(I127="Eroare în factură",J127=""),"Emite și factura corectă. ","")&amp;IF(AND(C127&lt;&gt;"",P127&lt;&gt;"Da"),IF(TODAY()&gt;Q127,"Netransmisă în e-Factura – termen depășit. ","De transmis în e-Factura până la "&amp;RIGHT("0"&amp;DAY(Q127),2)&amp;"."&amp;RIGHT("0"&amp;MONTH(Q127),2)&amp;"."&amp;YEAR(Q127)&amp;". "),"")))</f>
        <v/>
      </c>
    </row>
    <row r="128" spans="2:18" x14ac:dyDescent="0.2">
      <c r="B128" s="15"/>
      <c r="C128" s="16"/>
      <c r="D128" s="15"/>
      <c r="E128" s="17" t="str">
        <f>IF(D128="","",IFERROR(INDEX('Facturi emise'!$D$5:$D$1004,MATCH(D128,'Facturi emise'!$B$5:$B$1004,0)),""))</f>
        <v/>
      </c>
      <c r="F128" s="18" t="str">
        <f>IF(D128="","",IFERROR(INDEX('Facturi emise'!$E$5:$E$1004,MATCH(D128,'Facturi emise'!$B$5:$B$1004,0)),""))</f>
        <v/>
      </c>
      <c r="G128" s="19" t="str">
        <f>IF(D128="","",IFERROR(INDEX('Facturi emise'!$F$5:$F$1004,MATCH(D128,'Facturi emise'!$B$5:$B$1004,0)),""))</f>
        <v/>
      </c>
      <c r="H128" s="20"/>
      <c r="I128" s="21"/>
      <c r="J128" s="15"/>
      <c r="K128" s="22" t="str">
        <f>IF(B128="","",SUMIF('Linii storno'!$B$5:$B$1004,B128,'Linii storno'!$K$5:$K$1004))</f>
        <v/>
      </c>
      <c r="L128" s="22" t="str">
        <f>IF(B128="","",SUMIF('Linii storno'!$B$5:$B$1004,B128,'Linii storno'!$L$5:$L$1004))</f>
        <v/>
      </c>
      <c r="M128" s="22" t="str">
        <f t="shared" si="3"/>
        <v/>
      </c>
      <c r="N128" s="22" t="str">
        <f>IF(D128="","",SUMIF('Facturi emise'!$B$5:$B$1004,D128,'Facturi emise'!$N$5:$N$1004))</f>
        <v/>
      </c>
      <c r="O128" s="22" t="str">
        <f t="shared" si="4"/>
        <v/>
      </c>
      <c r="P128" s="15"/>
      <c r="Q128" s="17" t="str">
        <f t="shared" si="5"/>
        <v/>
      </c>
      <c r="R128" s="23" t="str">
        <f ca="1">IF(AND(B128="",D128=""),"",TRIM(IF(COUNTIF($B$5:$B$304,B128)&gt;1,"Număr dublat. ","")&amp;IF(OR(C128="",D128="",H128="",I128=""),"Date incomplete. ","")&amp;IF(AND(D128&lt;&gt;"",COUNTIF('Facturi emise'!$B$5:$B$1004,D128)=0),"Factura inițială nu există în Facturi emise. ","")&amp;IF(COUNTIF('Linii storno'!$B$5:$B$1004,B128)=0,"Nicio linie stornată. ","")&amp;IF(AND(N(O128)&gt;0,O128&gt;N(N128)+0.01),"Stornat mai mult decât factura inițială. ","")&amp;IF(AND(H128="Stornare totală",ABS(N(M128)+N(N128))&gt;0.01),"Stornare totală, dar suma diferă de factura inițială. ","")&amp;IF(AND(I128="Eroare în factură",J128=""),"Emite și factura corectă. ","")&amp;IF(AND(C128&lt;&gt;"",P128&lt;&gt;"Da"),IF(TODAY()&gt;Q128,"Netransmisă în e-Factura – termen depășit. ","De transmis în e-Factura până la "&amp;RIGHT("0"&amp;DAY(Q128),2)&amp;"."&amp;RIGHT("0"&amp;MONTH(Q128),2)&amp;"."&amp;YEAR(Q128)&amp;". "),"")))</f>
        <v/>
      </c>
    </row>
    <row r="129" spans="2:18" x14ac:dyDescent="0.2">
      <c r="B129" s="15"/>
      <c r="C129" s="16"/>
      <c r="D129" s="15"/>
      <c r="E129" s="17" t="str">
        <f>IF(D129="","",IFERROR(INDEX('Facturi emise'!$D$5:$D$1004,MATCH(D129,'Facturi emise'!$B$5:$B$1004,0)),""))</f>
        <v/>
      </c>
      <c r="F129" s="18" t="str">
        <f>IF(D129="","",IFERROR(INDEX('Facturi emise'!$E$5:$E$1004,MATCH(D129,'Facturi emise'!$B$5:$B$1004,0)),""))</f>
        <v/>
      </c>
      <c r="G129" s="19" t="str">
        <f>IF(D129="","",IFERROR(INDEX('Facturi emise'!$F$5:$F$1004,MATCH(D129,'Facturi emise'!$B$5:$B$1004,0)),""))</f>
        <v/>
      </c>
      <c r="H129" s="20"/>
      <c r="I129" s="21"/>
      <c r="J129" s="15"/>
      <c r="K129" s="22" t="str">
        <f>IF(B129="","",SUMIF('Linii storno'!$B$5:$B$1004,B129,'Linii storno'!$K$5:$K$1004))</f>
        <v/>
      </c>
      <c r="L129" s="22" t="str">
        <f>IF(B129="","",SUMIF('Linii storno'!$B$5:$B$1004,B129,'Linii storno'!$L$5:$L$1004))</f>
        <v/>
      </c>
      <c r="M129" s="22" t="str">
        <f t="shared" si="3"/>
        <v/>
      </c>
      <c r="N129" s="22" t="str">
        <f>IF(D129="","",SUMIF('Facturi emise'!$B$5:$B$1004,D129,'Facturi emise'!$N$5:$N$1004))</f>
        <v/>
      </c>
      <c r="O129" s="22" t="str">
        <f t="shared" si="4"/>
        <v/>
      </c>
      <c r="P129" s="15"/>
      <c r="Q129" s="17" t="str">
        <f t="shared" si="5"/>
        <v/>
      </c>
      <c r="R129" s="23" t="str">
        <f ca="1">IF(AND(B129="",D129=""),"",TRIM(IF(COUNTIF($B$5:$B$304,B129)&gt;1,"Număr dublat. ","")&amp;IF(OR(C129="",D129="",H129="",I129=""),"Date incomplete. ","")&amp;IF(AND(D129&lt;&gt;"",COUNTIF('Facturi emise'!$B$5:$B$1004,D129)=0),"Factura inițială nu există în Facturi emise. ","")&amp;IF(COUNTIF('Linii storno'!$B$5:$B$1004,B129)=0,"Nicio linie stornată. ","")&amp;IF(AND(N(O129)&gt;0,O129&gt;N(N129)+0.01),"Stornat mai mult decât factura inițială. ","")&amp;IF(AND(H129="Stornare totală",ABS(N(M129)+N(N129))&gt;0.01),"Stornare totală, dar suma diferă de factura inițială. ","")&amp;IF(AND(I129="Eroare în factură",J129=""),"Emite și factura corectă. ","")&amp;IF(AND(C129&lt;&gt;"",P129&lt;&gt;"Da"),IF(TODAY()&gt;Q129,"Netransmisă în e-Factura – termen depășit. ","De transmis în e-Factura până la "&amp;RIGHT("0"&amp;DAY(Q129),2)&amp;"."&amp;RIGHT("0"&amp;MONTH(Q129),2)&amp;"."&amp;YEAR(Q129)&amp;". "),"")))</f>
        <v/>
      </c>
    </row>
    <row r="130" spans="2:18" x14ac:dyDescent="0.2">
      <c r="B130" s="15"/>
      <c r="C130" s="16"/>
      <c r="D130" s="15"/>
      <c r="E130" s="17" t="str">
        <f>IF(D130="","",IFERROR(INDEX('Facturi emise'!$D$5:$D$1004,MATCH(D130,'Facturi emise'!$B$5:$B$1004,0)),""))</f>
        <v/>
      </c>
      <c r="F130" s="18" t="str">
        <f>IF(D130="","",IFERROR(INDEX('Facturi emise'!$E$5:$E$1004,MATCH(D130,'Facturi emise'!$B$5:$B$1004,0)),""))</f>
        <v/>
      </c>
      <c r="G130" s="19" t="str">
        <f>IF(D130="","",IFERROR(INDEX('Facturi emise'!$F$5:$F$1004,MATCH(D130,'Facturi emise'!$B$5:$B$1004,0)),""))</f>
        <v/>
      </c>
      <c r="H130" s="20"/>
      <c r="I130" s="21"/>
      <c r="J130" s="15"/>
      <c r="K130" s="22" t="str">
        <f>IF(B130="","",SUMIF('Linii storno'!$B$5:$B$1004,B130,'Linii storno'!$K$5:$K$1004))</f>
        <v/>
      </c>
      <c r="L130" s="22" t="str">
        <f>IF(B130="","",SUMIF('Linii storno'!$B$5:$B$1004,B130,'Linii storno'!$L$5:$L$1004))</f>
        <v/>
      </c>
      <c r="M130" s="22" t="str">
        <f t="shared" si="3"/>
        <v/>
      </c>
      <c r="N130" s="22" t="str">
        <f>IF(D130="","",SUMIF('Facturi emise'!$B$5:$B$1004,D130,'Facturi emise'!$N$5:$N$1004))</f>
        <v/>
      </c>
      <c r="O130" s="22" t="str">
        <f t="shared" si="4"/>
        <v/>
      </c>
      <c r="P130" s="15"/>
      <c r="Q130" s="17" t="str">
        <f t="shared" si="5"/>
        <v/>
      </c>
      <c r="R130" s="23" t="str">
        <f ca="1">IF(AND(B130="",D130=""),"",TRIM(IF(COUNTIF($B$5:$B$304,B130)&gt;1,"Număr dublat. ","")&amp;IF(OR(C130="",D130="",H130="",I130=""),"Date incomplete. ","")&amp;IF(AND(D130&lt;&gt;"",COUNTIF('Facturi emise'!$B$5:$B$1004,D130)=0),"Factura inițială nu există în Facturi emise. ","")&amp;IF(COUNTIF('Linii storno'!$B$5:$B$1004,B130)=0,"Nicio linie stornată. ","")&amp;IF(AND(N(O130)&gt;0,O130&gt;N(N130)+0.01),"Stornat mai mult decât factura inițială. ","")&amp;IF(AND(H130="Stornare totală",ABS(N(M130)+N(N130))&gt;0.01),"Stornare totală, dar suma diferă de factura inițială. ","")&amp;IF(AND(I130="Eroare în factură",J130=""),"Emite și factura corectă. ","")&amp;IF(AND(C130&lt;&gt;"",P130&lt;&gt;"Da"),IF(TODAY()&gt;Q130,"Netransmisă în e-Factura – termen depășit. ","De transmis în e-Factura până la "&amp;RIGHT("0"&amp;DAY(Q130),2)&amp;"."&amp;RIGHT("0"&amp;MONTH(Q130),2)&amp;"."&amp;YEAR(Q130)&amp;". "),"")))</f>
        <v/>
      </c>
    </row>
    <row r="131" spans="2:18" x14ac:dyDescent="0.2">
      <c r="B131" s="15"/>
      <c r="C131" s="16"/>
      <c r="D131" s="15"/>
      <c r="E131" s="17" t="str">
        <f>IF(D131="","",IFERROR(INDEX('Facturi emise'!$D$5:$D$1004,MATCH(D131,'Facturi emise'!$B$5:$B$1004,0)),""))</f>
        <v/>
      </c>
      <c r="F131" s="18" t="str">
        <f>IF(D131="","",IFERROR(INDEX('Facturi emise'!$E$5:$E$1004,MATCH(D131,'Facturi emise'!$B$5:$B$1004,0)),""))</f>
        <v/>
      </c>
      <c r="G131" s="19" t="str">
        <f>IF(D131="","",IFERROR(INDEX('Facturi emise'!$F$5:$F$1004,MATCH(D131,'Facturi emise'!$B$5:$B$1004,0)),""))</f>
        <v/>
      </c>
      <c r="H131" s="20"/>
      <c r="I131" s="21"/>
      <c r="J131" s="15"/>
      <c r="K131" s="22" t="str">
        <f>IF(B131="","",SUMIF('Linii storno'!$B$5:$B$1004,B131,'Linii storno'!$K$5:$K$1004))</f>
        <v/>
      </c>
      <c r="L131" s="22" t="str">
        <f>IF(B131="","",SUMIF('Linii storno'!$B$5:$B$1004,B131,'Linii storno'!$L$5:$L$1004))</f>
        <v/>
      </c>
      <c r="M131" s="22" t="str">
        <f t="shared" si="3"/>
        <v/>
      </c>
      <c r="N131" s="22" t="str">
        <f>IF(D131="","",SUMIF('Facturi emise'!$B$5:$B$1004,D131,'Facturi emise'!$N$5:$N$1004))</f>
        <v/>
      </c>
      <c r="O131" s="22" t="str">
        <f t="shared" si="4"/>
        <v/>
      </c>
      <c r="P131" s="15"/>
      <c r="Q131" s="17" t="str">
        <f t="shared" si="5"/>
        <v/>
      </c>
      <c r="R131" s="23" t="str">
        <f ca="1">IF(AND(B131="",D131=""),"",TRIM(IF(COUNTIF($B$5:$B$304,B131)&gt;1,"Număr dublat. ","")&amp;IF(OR(C131="",D131="",H131="",I131=""),"Date incomplete. ","")&amp;IF(AND(D131&lt;&gt;"",COUNTIF('Facturi emise'!$B$5:$B$1004,D131)=0),"Factura inițială nu există în Facturi emise. ","")&amp;IF(COUNTIF('Linii storno'!$B$5:$B$1004,B131)=0,"Nicio linie stornată. ","")&amp;IF(AND(N(O131)&gt;0,O131&gt;N(N131)+0.01),"Stornat mai mult decât factura inițială. ","")&amp;IF(AND(H131="Stornare totală",ABS(N(M131)+N(N131))&gt;0.01),"Stornare totală, dar suma diferă de factura inițială. ","")&amp;IF(AND(I131="Eroare în factură",J131=""),"Emite și factura corectă. ","")&amp;IF(AND(C131&lt;&gt;"",P131&lt;&gt;"Da"),IF(TODAY()&gt;Q131,"Netransmisă în e-Factura – termen depășit. ","De transmis în e-Factura până la "&amp;RIGHT("0"&amp;DAY(Q131),2)&amp;"."&amp;RIGHT("0"&amp;MONTH(Q131),2)&amp;"."&amp;YEAR(Q131)&amp;". "),"")))</f>
        <v/>
      </c>
    </row>
    <row r="132" spans="2:18" x14ac:dyDescent="0.2">
      <c r="B132" s="15"/>
      <c r="C132" s="16"/>
      <c r="D132" s="15"/>
      <c r="E132" s="17" t="str">
        <f>IF(D132="","",IFERROR(INDEX('Facturi emise'!$D$5:$D$1004,MATCH(D132,'Facturi emise'!$B$5:$B$1004,0)),""))</f>
        <v/>
      </c>
      <c r="F132" s="18" t="str">
        <f>IF(D132="","",IFERROR(INDEX('Facturi emise'!$E$5:$E$1004,MATCH(D132,'Facturi emise'!$B$5:$B$1004,0)),""))</f>
        <v/>
      </c>
      <c r="G132" s="19" t="str">
        <f>IF(D132="","",IFERROR(INDEX('Facturi emise'!$F$5:$F$1004,MATCH(D132,'Facturi emise'!$B$5:$B$1004,0)),""))</f>
        <v/>
      </c>
      <c r="H132" s="20"/>
      <c r="I132" s="21"/>
      <c r="J132" s="15"/>
      <c r="K132" s="22" t="str">
        <f>IF(B132="","",SUMIF('Linii storno'!$B$5:$B$1004,B132,'Linii storno'!$K$5:$K$1004))</f>
        <v/>
      </c>
      <c r="L132" s="22" t="str">
        <f>IF(B132="","",SUMIF('Linii storno'!$B$5:$B$1004,B132,'Linii storno'!$L$5:$L$1004))</f>
        <v/>
      </c>
      <c r="M132" s="22" t="str">
        <f t="shared" si="3"/>
        <v/>
      </c>
      <c r="N132" s="22" t="str">
        <f>IF(D132="","",SUMIF('Facturi emise'!$B$5:$B$1004,D132,'Facturi emise'!$N$5:$N$1004))</f>
        <v/>
      </c>
      <c r="O132" s="22" t="str">
        <f t="shared" si="4"/>
        <v/>
      </c>
      <c r="P132" s="15"/>
      <c r="Q132" s="17" t="str">
        <f t="shared" si="5"/>
        <v/>
      </c>
      <c r="R132" s="23" t="str">
        <f ca="1">IF(AND(B132="",D132=""),"",TRIM(IF(COUNTIF($B$5:$B$304,B132)&gt;1,"Număr dublat. ","")&amp;IF(OR(C132="",D132="",H132="",I132=""),"Date incomplete. ","")&amp;IF(AND(D132&lt;&gt;"",COUNTIF('Facturi emise'!$B$5:$B$1004,D132)=0),"Factura inițială nu există în Facturi emise. ","")&amp;IF(COUNTIF('Linii storno'!$B$5:$B$1004,B132)=0,"Nicio linie stornată. ","")&amp;IF(AND(N(O132)&gt;0,O132&gt;N(N132)+0.01),"Stornat mai mult decât factura inițială. ","")&amp;IF(AND(H132="Stornare totală",ABS(N(M132)+N(N132))&gt;0.01),"Stornare totală, dar suma diferă de factura inițială. ","")&amp;IF(AND(I132="Eroare în factură",J132=""),"Emite și factura corectă. ","")&amp;IF(AND(C132&lt;&gt;"",P132&lt;&gt;"Da"),IF(TODAY()&gt;Q132,"Netransmisă în e-Factura – termen depășit. ","De transmis în e-Factura până la "&amp;RIGHT("0"&amp;DAY(Q132),2)&amp;"."&amp;RIGHT("0"&amp;MONTH(Q132),2)&amp;"."&amp;YEAR(Q132)&amp;". "),"")))</f>
        <v/>
      </c>
    </row>
    <row r="133" spans="2:18" x14ac:dyDescent="0.2">
      <c r="B133" s="15"/>
      <c r="C133" s="16"/>
      <c r="D133" s="15"/>
      <c r="E133" s="17" t="str">
        <f>IF(D133="","",IFERROR(INDEX('Facturi emise'!$D$5:$D$1004,MATCH(D133,'Facturi emise'!$B$5:$B$1004,0)),""))</f>
        <v/>
      </c>
      <c r="F133" s="18" t="str">
        <f>IF(D133="","",IFERROR(INDEX('Facturi emise'!$E$5:$E$1004,MATCH(D133,'Facturi emise'!$B$5:$B$1004,0)),""))</f>
        <v/>
      </c>
      <c r="G133" s="19" t="str">
        <f>IF(D133="","",IFERROR(INDEX('Facturi emise'!$F$5:$F$1004,MATCH(D133,'Facturi emise'!$B$5:$B$1004,0)),""))</f>
        <v/>
      </c>
      <c r="H133" s="20"/>
      <c r="I133" s="21"/>
      <c r="J133" s="15"/>
      <c r="K133" s="22" t="str">
        <f>IF(B133="","",SUMIF('Linii storno'!$B$5:$B$1004,B133,'Linii storno'!$K$5:$K$1004))</f>
        <v/>
      </c>
      <c r="L133" s="22" t="str">
        <f>IF(B133="","",SUMIF('Linii storno'!$B$5:$B$1004,B133,'Linii storno'!$L$5:$L$1004))</f>
        <v/>
      </c>
      <c r="M133" s="22" t="str">
        <f t="shared" ref="M133:M196" si="6">IF(B133="","",K133+L133)</f>
        <v/>
      </c>
      <c r="N133" s="22" t="str">
        <f>IF(D133="","",SUMIF('Facturi emise'!$B$5:$B$1004,D133,'Facturi emise'!$N$5:$N$1004))</f>
        <v/>
      </c>
      <c r="O133" s="22" t="str">
        <f t="shared" ref="O133:O196" si="7">IF(D133="","",-SUMIF($D$5:$D$304,D133,$M$5:$M$304))</f>
        <v/>
      </c>
      <c r="P133" s="15"/>
      <c r="Q133" s="17" t="str">
        <f t="shared" ref="Q133:Q196" si="8">IF(C133="","",WORKDAY(C133,5,Sarb))</f>
        <v/>
      </c>
      <c r="R133" s="23" t="str">
        <f ca="1">IF(AND(B133="",D133=""),"",TRIM(IF(COUNTIF($B$5:$B$304,B133)&gt;1,"Număr dublat. ","")&amp;IF(OR(C133="",D133="",H133="",I133=""),"Date incomplete. ","")&amp;IF(AND(D133&lt;&gt;"",COUNTIF('Facturi emise'!$B$5:$B$1004,D133)=0),"Factura inițială nu există în Facturi emise. ","")&amp;IF(COUNTIF('Linii storno'!$B$5:$B$1004,B133)=0,"Nicio linie stornată. ","")&amp;IF(AND(N(O133)&gt;0,O133&gt;N(N133)+0.01),"Stornat mai mult decât factura inițială. ","")&amp;IF(AND(H133="Stornare totală",ABS(N(M133)+N(N133))&gt;0.01),"Stornare totală, dar suma diferă de factura inițială. ","")&amp;IF(AND(I133="Eroare în factură",J133=""),"Emite și factura corectă. ","")&amp;IF(AND(C133&lt;&gt;"",P133&lt;&gt;"Da"),IF(TODAY()&gt;Q133,"Netransmisă în e-Factura – termen depășit. ","De transmis în e-Factura până la "&amp;RIGHT("0"&amp;DAY(Q133),2)&amp;"."&amp;RIGHT("0"&amp;MONTH(Q133),2)&amp;"."&amp;YEAR(Q133)&amp;". "),"")))</f>
        <v/>
      </c>
    </row>
    <row r="134" spans="2:18" x14ac:dyDescent="0.2">
      <c r="B134" s="15"/>
      <c r="C134" s="16"/>
      <c r="D134" s="15"/>
      <c r="E134" s="17" t="str">
        <f>IF(D134="","",IFERROR(INDEX('Facturi emise'!$D$5:$D$1004,MATCH(D134,'Facturi emise'!$B$5:$B$1004,0)),""))</f>
        <v/>
      </c>
      <c r="F134" s="18" t="str">
        <f>IF(D134="","",IFERROR(INDEX('Facturi emise'!$E$5:$E$1004,MATCH(D134,'Facturi emise'!$B$5:$B$1004,0)),""))</f>
        <v/>
      </c>
      <c r="G134" s="19" t="str">
        <f>IF(D134="","",IFERROR(INDEX('Facturi emise'!$F$5:$F$1004,MATCH(D134,'Facturi emise'!$B$5:$B$1004,0)),""))</f>
        <v/>
      </c>
      <c r="H134" s="20"/>
      <c r="I134" s="21"/>
      <c r="J134" s="15"/>
      <c r="K134" s="22" t="str">
        <f>IF(B134="","",SUMIF('Linii storno'!$B$5:$B$1004,B134,'Linii storno'!$K$5:$K$1004))</f>
        <v/>
      </c>
      <c r="L134" s="22" t="str">
        <f>IF(B134="","",SUMIF('Linii storno'!$B$5:$B$1004,B134,'Linii storno'!$L$5:$L$1004))</f>
        <v/>
      </c>
      <c r="M134" s="22" t="str">
        <f t="shared" si="6"/>
        <v/>
      </c>
      <c r="N134" s="22" t="str">
        <f>IF(D134="","",SUMIF('Facturi emise'!$B$5:$B$1004,D134,'Facturi emise'!$N$5:$N$1004))</f>
        <v/>
      </c>
      <c r="O134" s="22" t="str">
        <f t="shared" si="7"/>
        <v/>
      </c>
      <c r="P134" s="15"/>
      <c r="Q134" s="17" t="str">
        <f t="shared" si="8"/>
        <v/>
      </c>
      <c r="R134" s="23" t="str">
        <f ca="1">IF(AND(B134="",D134=""),"",TRIM(IF(COUNTIF($B$5:$B$304,B134)&gt;1,"Număr dublat. ","")&amp;IF(OR(C134="",D134="",H134="",I134=""),"Date incomplete. ","")&amp;IF(AND(D134&lt;&gt;"",COUNTIF('Facturi emise'!$B$5:$B$1004,D134)=0),"Factura inițială nu există în Facturi emise. ","")&amp;IF(COUNTIF('Linii storno'!$B$5:$B$1004,B134)=0,"Nicio linie stornată. ","")&amp;IF(AND(N(O134)&gt;0,O134&gt;N(N134)+0.01),"Stornat mai mult decât factura inițială. ","")&amp;IF(AND(H134="Stornare totală",ABS(N(M134)+N(N134))&gt;0.01),"Stornare totală, dar suma diferă de factura inițială. ","")&amp;IF(AND(I134="Eroare în factură",J134=""),"Emite și factura corectă. ","")&amp;IF(AND(C134&lt;&gt;"",P134&lt;&gt;"Da"),IF(TODAY()&gt;Q134,"Netransmisă în e-Factura – termen depășit. ","De transmis în e-Factura până la "&amp;RIGHT("0"&amp;DAY(Q134),2)&amp;"."&amp;RIGHT("0"&amp;MONTH(Q134),2)&amp;"."&amp;YEAR(Q134)&amp;". "),"")))</f>
        <v/>
      </c>
    </row>
    <row r="135" spans="2:18" x14ac:dyDescent="0.2">
      <c r="B135" s="15"/>
      <c r="C135" s="16"/>
      <c r="D135" s="15"/>
      <c r="E135" s="17" t="str">
        <f>IF(D135="","",IFERROR(INDEX('Facturi emise'!$D$5:$D$1004,MATCH(D135,'Facturi emise'!$B$5:$B$1004,0)),""))</f>
        <v/>
      </c>
      <c r="F135" s="18" t="str">
        <f>IF(D135="","",IFERROR(INDEX('Facturi emise'!$E$5:$E$1004,MATCH(D135,'Facturi emise'!$B$5:$B$1004,0)),""))</f>
        <v/>
      </c>
      <c r="G135" s="19" t="str">
        <f>IF(D135="","",IFERROR(INDEX('Facturi emise'!$F$5:$F$1004,MATCH(D135,'Facturi emise'!$B$5:$B$1004,0)),""))</f>
        <v/>
      </c>
      <c r="H135" s="20"/>
      <c r="I135" s="21"/>
      <c r="J135" s="15"/>
      <c r="K135" s="22" t="str">
        <f>IF(B135="","",SUMIF('Linii storno'!$B$5:$B$1004,B135,'Linii storno'!$K$5:$K$1004))</f>
        <v/>
      </c>
      <c r="L135" s="22" t="str">
        <f>IF(B135="","",SUMIF('Linii storno'!$B$5:$B$1004,B135,'Linii storno'!$L$5:$L$1004))</f>
        <v/>
      </c>
      <c r="M135" s="22" t="str">
        <f t="shared" si="6"/>
        <v/>
      </c>
      <c r="N135" s="22" t="str">
        <f>IF(D135="","",SUMIF('Facturi emise'!$B$5:$B$1004,D135,'Facturi emise'!$N$5:$N$1004))</f>
        <v/>
      </c>
      <c r="O135" s="22" t="str">
        <f t="shared" si="7"/>
        <v/>
      </c>
      <c r="P135" s="15"/>
      <c r="Q135" s="17" t="str">
        <f t="shared" si="8"/>
        <v/>
      </c>
      <c r="R135" s="23" t="str">
        <f ca="1">IF(AND(B135="",D135=""),"",TRIM(IF(COUNTIF($B$5:$B$304,B135)&gt;1,"Număr dublat. ","")&amp;IF(OR(C135="",D135="",H135="",I135=""),"Date incomplete. ","")&amp;IF(AND(D135&lt;&gt;"",COUNTIF('Facturi emise'!$B$5:$B$1004,D135)=0),"Factura inițială nu există în Facturi emise. ","")&amp;IF(COUNTIF('Linii storno'!$B$5:$B$1004,B135)=0,"Nicio linie stornată. ","")&amp;IF(AND(N(O135)&gt;0,O135&gt;N(N135)+0.01),"Stornat mai mult decât factura inițială. ","")&amp;IF(AND(H135="Stornare totală",ABS(N(M135)+N(N135))&gt;0.01),"Stornare totală, dar suma diferă de factura inițială. ","")&amp;IF(AND(I135="Eroare în factură",J135=""),"Emite și factura corectă. ","")&amp;IF(AND(C135&lt;&gt;"",P135&lt;&gt;"Da"),IF(TODAY()&gt;Q135,"Netransmisă în e-Factura – termen depășit. ","De transmis în e-Factura până la "&amp;RIGHT("0"&amp;DAY(Q135),2)&amp;"."&amp;RIGHT("0"&amp;MONTH(Q135),2)&amp;"."&amp;YEAR(Q135)&amp;". "),"")))</f>
        <v/>
      </c>
    </row>
    <row r="136" spans="2:18" x14ac:dyDescent="0.2">
      <c r="B136" s="15"/>
      <c r="C136" s="16"/>
      <c r="D136" s="15"/>
      <c r="E136" s="17" t="str">
        <f>IF(D136="","",IFERROR(INDEX('Facturi emise'!$D$5:$D$1004,MATCH(D136,'Facturi emise'!$B$5:$B$1004,0)),""))</f>
        <v/>
      </c>
      <c r="F136" s="18" t="str">
        <f>IF(D136="","",IFERROR(INDEX('Facturi emise'!$E$5:$E$1004,MATCH(D136,'Facturi emise'!$B$5:$B$1004,0)),""))</f>
        <v/>
      </c>
      <c r="G136" s="19" t="str">
        <f>IF(D136="","",IFERROR(INDEX('Facturi emise'!$F$5:$F$1004,MATCH(D136,'Facturi emise'!$B$5:$B$1004,0)),""))</f>
        <v/>
      </c>
      <c r="H136" s="20"/>
      <c r="I136" s="21"/>
      <c r="J136" s="15"/>
      <c r="K136" s="22" t="str">
        <f>IF(B136="","",SUMIF('Linii storno'!$B$5:$B$1004,B136,'Linii storno'!$K$5:$K$1004))</f>
        <v/>
      </c>
      <c r="L136" s="22" t="str">
        <f>IF(B136="","",SUMIF('Linii storno'!$B$5:$B$1004,B136,'Linii storno'!$L$5:$L$1004))</f>
        <v/>
      </c>
      <c r="M136" s="22" t="str">
        <f t="shared" si="6"/>
        <v/>
      </c>
      <c r="N136" s="22" t="str">
        <f>IF(D136="","",SUMIF('Facturi emise'!$B$5:$B$1004,D136,'Facturi emise'!$N$5:$N$1004))</f>
        <v/>
      </c>
      <c r="O136" s="22" t="str">
        <f t="shared" si="7"/>
        <v/>
      </c>
      <c r="P136" s="15"/>
      <c r="Q136" s="17" t="str">
        <f t="shared" si="8"/>
        <v/>
      </c>
      <c r="R136" s="23" t="str">
        <f ca="1">IF(AND(B136="",D136=""),"",TRIM(IF(COUNTIF($B$5:$B$304,B136)&gt;1,"Număr dublat. ","")&amp;IF(OR(C136="",D136="",H136="",I136=""),"Date incomplete. ","")&amp;IF(AND(D136&lt;&gt;"",COUNTIF('Facturi emise'!$B$5:$B$1004,D136)=0),"Factura inițială nu există în Facturi emise. ","")&amp;IF(COUNTIF('Linii storno'!$B$5:$B$1004,B136)=0,"Nicio linie stornată. ","")&amp;IF(AND(N(O136)&gt;0,O136&gt;N(N136)+0.01),"Stornat mai mult decât factura inițială. ","")&amp;IF(AND(H136="Stornare totală",ABS(N(M136)+N(N136))&gt;0.01),"Stornare totală, dar suma diferă de factura inițială. ","")&amp;IF(AND(I136="Eroare în factură",J136=""),"Emite și factura corectă. ","")&amp;IF(AND(C136&lt;&gt;"",P136&lt;&gt;"Da"),IF(TODAY()&gt;Q136,"Netransmisă în e-Factura – termen depășit. ","De transmis în e-Factura până la "&amp;RIGHT("0"&amp;DAY(Q136),2)&amp;"."&amp;RIGHT("0"&amp;MONTH(Q136),2)&amp;"."&amp;YEAR(Q136)&amp;". "),"")))</f>
        <v/>
      </c>
    </row>
    <row r="137" spans="2:18" x14ac:dyDescent="0.2">
      <c r="B137" s="15"/>
      <c r="C137" s="16"/>
      <c r="D137" s="15"/>
      <c r="E137" s="17" t="str">
        <f>IF(D137="","",IFERROR(INDEX('Facturi emise'!$D$5:$D$1004,MATCH(D137,'Facturi emise'!$B$5:$B$1004,0)),""))</f>
        <v/>
      </c>
      <c r="F137" s="18" t="str">
        <f>IF(D137="","",IFERROR(INDEX('Facturi emise'!$E$5:$E$1004,MATCH(D137,'Facturi emise'!$B$5:$B$1004,0)),""))</f>
        <v/>
      </c>
      <c r="G137" s="19" t="str">
        <f>IF(D137="","",IFERROR(INDEX('Facturi emise'!$F$5:$F$1004,MATCH(D137,'Facturi emise'!$B$5:$B$1004,0)),""))</f>
        <v/>
      </c>
      <c r="H137" s="20"/>
      <c r="I137" s="21"/>
      <c r="J137" s="15"/>
      <c r="K137" s="22" t="str">
        <f>IF(B137="","",SUMIF('Linii storno'!$B$5:$B$1004,B137,'Linii storno'!$K$5:$K$1004))</f>
        <v/>
      </c>
      <c r="L137" s="22" t="str">
        <f>IF(B137="","",SUMIF('Linii storno'!$B$5:$B$1004,B137,'Linii storno'!$L$5:$L$1004))</f>
        <v/>
      </c>
      <c r="M137" s="22" t="str">
        <f t="shared" si="6"/>
        <v/>
      </c>
      <c r="N137" s="22" t="str">
        <f>IF(D137="","",SUMIF('Facturi emise'!$B$5:$B$1004,D137,'Facturi emise'!$N$5:$N$1004))</f>
        <v/>
      </c>
      <c r="O137" s="22" t="str">
        <f t="shared" si="7"/>
        <v/>
      </c>
      <c r="P137" s="15"/>
      <c r="Q137" s="17" t="str">
        <f t="shared" si="8"/>
        <v/>
      </c>
      <c r="R137" s="23" t="str">
        <f ca="1">IF(AND(B137="",D137=""),"",TRIM(IF(COUNTIF($B$5:$B$304,B137)&gt;1,"Număr dublat. ","")&amp;IF(OR(C137="",D137="",H137="",I137=""),"Date incomplete. ","")&amp;IF(AND(D137&lt;&gt;"",COUNTIF('Facturi emise'!$B$5:$B$1004,D137)=0),"Factura inițială nu există în Facturi emise. ","")&amp;IF(COUNTIF('Linii storno'!$B$5:$B$1004,B137)=0,"Nicio linie stornată. ","")&amp;IF(AND(N(O137)&gt;0,O137&gt;N(N137)+0.01),"Stornat mai mult decât factura inițială. ","")&amp;IF(AND(H137="Stornare totală",ABS(N(M137)+N(N137))&gt;0.01),"Stornare totală, dar suma diferă de factura inițială. ","")&amp;IF(AND(I137="Eroare în factură",J137=""),"Emite și factura corectă. ","")&amp;IF(AND(C137&lt;&gt;"",P137&lt;&gt;"Da"),IF(TODAY()&gt;Q137,"Netransmisă în e-Factura – termen depășit. ","De transmis în e-Factura până la "&amp;RIGHT("0"&amp;DAY(Q137),2)&amp;"."&amp;RIGHT("0"&amp;MONTH(Q137),2)&amp;"."&amp;YEAR(Q137)&amp;". "),"")))</f>
        <v/>
      </c>
    </row>
    <row r="138" spans="2:18" x14ac:dyDescent="0.2">
      <c r="B138" s="15"/>
      <c r="C138" s="16"/>
      <c r="D138" s="15"/>
      <c r="E138" s="17" t="str">
        <f>IF(D138="","",IFERROR(INDEX('Facturi emise'!$D$5:$D$1004,MATCH(D138,'Facturi emise'!$B$5:$B$1004,0)),""))</f>
        <v/>
      </c>
      <c r="F138" s="18" t="str">
        <f>IF(D138="","",IFERROR(INDEX('Facturi emise'!$E$5:$E$1004,MATCH(D138,'Facturi emise'!$B$5:$B$1004,0)),""))</f>
        <v/>
      </c>
      <c r="G138" s="19" t="str">
        <f>IF(D138="","",IFERROR(INDEX('Facturi emise'!$F$5:$F$1004,MATCH(D138,'Facturi emise'!$B$5:$B$1004,0)),""))</f>
        <v/>
      </c>
      <c r="H138" s="20"/>
      <c r="I138" s="21"/>
      <c r="J138" s="15"/>
      <c r="K138" s="22" t="str">
        <f>IF(B138="","",SUMIF('Linii storno'!$B$5:$B$1004,B138,'Linii storno'!$K$5:$K$1004))</f>
        <v/>
      </c>
      <c r="L138" s="22" t="str">
        <f>IF(B138="","",SUMIF('Linii storno'!$B$5:$B$1004,B138,'Linii storno'!$L$5:$L$1004))</f>
        <v/>
      </c>
      <c r="M138" s="22" t="str">
        <f t="shared" si="6"/>
        <v/>
      </c>
      <c r="N138" s="22" t="str">
        <f>IF(D138="","",SUMIF('Facturi emise'!$B$5:$B$1004,D138,'Facturi emise'!$N$5:$N$1004))</f>
        <v/>
      </c>
      <c r="O138" s="22" t="str">
        <f t="shared" si="7"/>
        <v/>
      </c>
      <c r="P138" s="15"/>
      <c r="Q138" s="17" t="str">
        <f t="shared" si="8"/>
        <v/>
      </c>
      <c r="R138" s="23" t="str">
        <f ca="1">IF(AND(B138="",D138=""),"",TRIM(IF(COUNTIF($B$5:$B$304,B138)&gt;1,"Număr dublat. ","")&amp;IF(OR(C138="",D138="",H138="",I138=""),"Date incomplete. ","")&amp;IF(AND(D138&lt;&gt;"",COUNTIF('Facturi emise'!$B$5:$B$1004,D138)=0),"Factura inițială nu există în Facturi emise. ","")&amp;IF(COUNTIF('Linii storno'!$B$5:$B$1004,B138)=0,"Nicio linie stornată. ","")&amp;IF(AND(N(O138)&gt;0,O138&gt;N(N138)+0.01),"Stornat mai mult decât factura inițială. ","")&amp;IF(AND(H138="Stornare totală",ABS(N(M138)+N(N138))&gt;0.01),"Stornare totală, dar suma diferă de factura inițială. ","")&amp;IF(AND(I138="Eroare în factură",J138=""),"Emite și factura corectă. ","")&amp;IF(AND(C138&lt;&gt;"",P138&lt;&gt;"Da"),IF(TODAY()&gt;Q138,"Netransmisă în e-Factura – termen depășit. ","De transmis în e-Factura până la "&amp;RIGHT("0"&amp;DAY(Q138),2)&amp;"."&amp;RIGHT("0"&amp;MONTH(Q138),2)&amp;"."&amp;YEAR(Q138)&amp;". "),"")))</f>
        <v/>
      </c>
    </row>
    <row r="139" spans="2:18" x14ac:dyDescent="0.2">
      <c r="B139" s="15"/>
      <c r="C139" s="16"/>
      <c r="D139" s="15"/>
      <c r="E139" s="17" t="str">
        <f>IF(D139="","",IFERROR(INDEX('Facturi emise'!$D$5:$D$1004,MATCH(D139,'Facturi emise'!$B$5:$B$1004,0)),""))</f>
        <v/>
      </c>
      <c r="F139" s="18" t="str">
        <f>IF(D139="","",IFERROR(INDEX('Facturi emise'!$E$5:$E$1004,MATCH(D139,'Facturi emise'!$B$5:$B$1004,0)),""))</f>
        <v/>
      </c>
      <c r="G139" s="19" t="str">
        <f>IF(D139="","",IFERROR(INDEX('Facturi emise'!$F$5:$F$1004,MATCH(D139,'Facturi emise'!$B$5:$B$1004,0)),""))</f>
        <v/>
      </c>
      <c r="H139" s="20"/>
      <c r="I139" s="21"/>
      <c r="J139" s="15"/>
      <c r="K139" s="22" t="str">
        <f>IF(B139="","",SUMIF('Linii storno'!$B$5:$B$1004,B139,'Linii storno'!$K$5:$K$1004))</f>
        <v/>
      </c>
      <c r="L139" s="22" t="str">
        <f>IF(B139="","",SUMIF('Linii storno'!$B$5:$B$1004,B139,'Linii storno'!$L$5:$L$1004))</f>
        <v/>
      </c>
      <c r="M139" s="22" t="str">
        <f t="shared" si="6"/>
        <v/>
      </c>
      <c r="N139" s="22" t="str">
        <f>IF(D139="","",SUMIF('Facturi emise'!$B$5:$B$1004,D139,'Facturi emise'!$N$5:$N$1004))</f>
        <v/>
      </c>
      <c r="O139" s="22" t="str">
        <f t="shared" si="7"/>
        <v/>
      </c>
      <c r="P139" s="15"/>
      <c r="Q139" s="17" t="str">
        <f t="shared" si="8"/>
        <v/>
      </c>
      <c r="R139" s="23" t="str">
        <f ca="1">IF(AND(B139="",D139=""),"",TRIM(IF(COUNTIF($B$5:$B$304,B139)&gt;1,"Număr dublat. ","")&amp;IF(OR(C139="",D139="",H139="",I139=""),"Date incomplete. ","")&amp;IF(AND(D139&lt;&gt;"",COUNTIF('Facturi emise'!$B$5:$B$1004,D139)=0),"Factura inițială nu există în Facturi emise. ","")&amp;IF(COUNTIF('Linii storno'!$B$5:$B$1004,B139)=0,"Nicio linie stornată. ","")&amp;IF(AND(N(O139)&gt;0,O139&gt;N(N139)+0.01),"Stornat mai mult decât factura inițială. ","")&amp;IF(AND(H139="Stornare totală",ABS(N(M139)+N(N139))&gt;0.01),"Stornare totală, dar suma diferă de factura inițială. ","")&amp;IF(AND(I139="Eroare în factură",J139=""),"Emite și factura corectă. ","")&amp;IF(AND(C139&lt;&gt;"",P139&lt;&gt;"Da"),IF(TODAY()&gt;Q139,"Netransmisă în e-Factura – termen depășit. ","De transmis în e-Factura până la "&amp;RIGHT("0"&amp;DAY(Q139),2)&amp;"."&amp;RIGHT("0"&amp;MONTH(Q139),2)&amp;"."&amp;YEAR(Q139)&amp;". "),"")))</f>
        <v/>
      </c>
    </row>
    <row r="140" spans="2:18" x14ac:dyDescent="0.2">
      <c r="B140" s="15"/>
      <c r="C140" s="16"/>
      <c r="D140" s="15"/>
      <c r="E140" s="17" t="str">
        <f>IF(D140="","",IFERROR(INDEX('Facturi emise'!$D$5:$D$1004,MATCH(D140,'Facturi emise'!$B$5:$B$1004,0)),""))</f>
        <v/>
      </c>
      <c r="F140" s="18" t="str">
        <f>IF(D140="","",IFERROR(INDEX('Facturi emise'!$E$5:$E$1004,MATCH(D140,'Facturi emise'!$B$5:$B$1004,0)),""))</f>
        <v/>
      </c>
      <c r="G140" s="19" t="str">
        <f>IF(D140="","",IFERROR(INDEX('Facturi emise'!$F$5:$F$1004,MATCH(D140,'Facturi emise'!$B$5:$B$1004,0)),""))</f>
        <v/>
      </c>
      <c r="H140" s="20"/>
      <c r="I140" s="21"/>
      <c r="J140" s="15"/>
      <c r="K140" s="22" t="str">
        <f>IF(B140="","",SUMIF('Linii storno'!$B$5:$B$1004,B140,'Linii storno'!$K$5:$K$1004))</f>
        <v/>
      </c>
      <c r="L140" s="22" t="str">
        <f>IF(B140="","",SUMIF('Linii storno'!$B$5:$B$1004,B140,'Linii storno'!$L$5:$L$1004))</f>
        <v/>
      </c>
      <c r="M140" s="22" t="str">
        <f t="shared" si="6"/>
        <v/>
      </c>
      <c r="N140" s="22" t="str">
        <f>IF(D140="","",SUMIF('Facturi emise'!$B$5:$B$1004,D140,'Facturi emise'!$N$5:$N$1004))</f>
        <v/>
      </c>
      <c r="O140" s="22" t="str">
        <f t="shared" si="7"/>
        <v/>
      </c>
      <c r="P140" s="15"/>
      <c r="Q140" s="17" t="str">
        <f t="shared" si="8"/>
        <v/>
      </c>
      <c r="R140" s="23" t="str">
        <f ca="1">IF(AND(B140="",D140=""),"",TRIM(IF(COUNTIF($B$5:$B$304,B140)&gt;1,"Număr dublat. ","")&amp;IF(OR(C140="",D140="",H140="",I140=""),"Date incomplete. ","")&amp;IF(AND(D140&lt;&gt;"",COUNTIF('Facturi emise'!$B$5:$B$1004,D140)=0),"Factura inițială nu există în Facturi emise. ","")&amp;IF(COUNTIF('Linii storno'!$B$5:$B$1004,B140)=0,"Nicio linie stornată. ","")&amp;IF(AND(N(O140)&gt;0,O140&gt;N(N140)+0.01),"Stornat mai mult decât factura inițială. ","")&amp;IF(AND(H140="Stornare totală",ABS(N(M140)+N(N140))&gt;0.01),"Stornare totală, dar suma diferă de factura inițială. ","")&amp;IF(AND(I140="Eroare în factură",J140=""),"Emite și factura corectă. ","")&amp;IF(AND(C140&lt;&gt;"",P140&lt;&gt;"Da"),IF(TODAY()&gt;Q140,"Netransmisă în e-Factura – termen depășit. ","De transmis în e-Factura până la "&amp;RIGHT("0"&amp;DAY(Q140),2)&amp;"."&amp;RIGHT("0"&amp;MONTH(Q140),2)&amp;"."&amp;YEAR(Q140)&amp;". "),"")))</f>
        <v/>
      </c>
    </row>
    <row r="141" spans="2:18" x14ac:dyDescent="0.2">
      <c r="B141" s="15"/>
      <c r="C141" s="16"/>
      <c r="D141" s="15"/>
      <c r="E141" s="17" t="str">
        <f>IF(D141="","",IFERROR(INDEX('Facturi emise'!$D$5:$D$1004,MATCH(D141,'Facturi emise'!$B$5:$B$1004,0)),""))</f>
        <v/>
      </c>
      <c r="F141" s="18" t="str">
        <f>IF(D141="","",IFERROR(INDEX('Facturi emise'!$E$5:$E$1004,MATCH(D141,'Facturi emise'!$B$5:$B$1004,0)),""))</f>
        <v/>
      </c>
      <c r="G141" s="19" t="str">
        <f>IF(D141="","",IFERROR(INDEX('Facturi emise'!$F$5:$F$1004,MATCH(D141,'Facturi emise'!$B$5:$B$1004,0)),""))</f>
        <v/>
      </c>
      <c r="H141" s="20"/>
      <c r="I141" s="21"/>
      <c r="J141" s="15"/>
      <c r="K141" s="22" t="str">
        <f>IF(B141="","",SUMIF('Linii storno'!$B$5:$B$1004,B141,'Linii storno'!$K$5:$K$1004))</f>
        <v/>
      </c>
      <c r="L141" s="22" t="str">
        <f>IF(B141="","",SUMIF('Linii storno'!$B$5:$B$1004,B141,'Linii storno'!$L$5:$L$1004))</f>
        <v/>
      </c>
      <c r="M141" s="22" t="str">
        <f t="shared" si="6"/>
        <v/>
      </c>
      <c r="N141" s="22" t="str">
        <f>IF(D141="","",SUMIF('Facturi emise'!$B$5:$B$1004,D141,'Facturi emise'!$N$5:$N$1004))</f>
        <v/>
      </c>
      <c r="O141" s="22" t="str">
        <f t="shared" si="7"/>
        <v/>
      </c>
      <c r="P141" s="15"/>
      <c r="Q141" s="17" t="str">
        <f t="shared" si="8"/>
        <v/>
      </c>
      <c r="R141" s="23" t="str">
        <f ca="1">IF(AND(B141="",D141=""),"",TRIM(IF(COUNTIF($B$5:$B$304,B141)&gt;1,"Număr dublat. ","")&amp;IF(OR(C141="",D141="",H141="",I141=""),"Date incomplete. ","")&amp;IF(AND(D141&lt;&gt;"",COUNTIF('Facturi emise'!$B$5:$B$1004,D141)=0),"Factura inițială nu există în Facturi emise. ","")&amp;IF(COUNTIF('Linii storno'!$B$5:$B$1004,B141)=0,"Nicio linie stornată. ","")&amp;IF(AND(N(O141)&gt;0,O141&gt;N(N141)+0.01),"Stornat mai mult decât factura inițială. ","")&amp;IF(AND(H141="Stornare totală",ABS(N(M141)+N(N141))&gt;0.01),"Stornare totală, dar suma diferă de factura inițială. ","")&amp;IF(AND(I141="Eroare în factură",J141=""),"Emite și factura corectă. ","")&amp;IF(AND(C141&lt;&gt;"",P141&lt;&gt;"Da"),IF(TODAY()&gt;Q141,"Netransmisă în e-Factura – termen depășit. ","De transmis în e-Factura până la "&amp;RIGHT("0"&amp;DAY(Q141),2)&amp;"."&amp;RIGHT("0"&amp;MONTH(Q141),2)&amp;"."&amp;YEAR(Q141)&amp;". "),"")))</f>
        <v/>
      </c>
    </row>
    <row r="142" spans="2:18" x14ac:dyDescent="0.2">
      <c r="B142" s="15"/>
      <c r="C142" s="16"/>
      <c r="D142" s="15"/>
      <c r="E142" s="17" t="str">
        <f>IF(D142="","",IFERROR(INDEX('Facturi emise'!$D$5:$D$1004,MATCH(D142,'Facturi emise'!$B$5:$B$1004,0)),""))</f>
        <v/>
      </c>
      <c r="F142" s="18" t="str">
        <f>IF(D142="","",IFERROR(INDEX('Facturi emise'!$E$5:$E$1004,MATCH(D142,'Facturi emise'!$B$5:$B$1004,0)),""))</f>
        <v/>
      </c>
      <c r="G142" s="19" t="str">
        <f>IF(D142="","",IFERROR(INDEX('Facturi emise'!$F$5:$F$1004,MATCH(D142,'Facturi emise'!$B$5:$B$1004,0)),""))</f>
        <v/>
      </c>
      <c r="H142" s="20"/>
      <c r="I142" s="21"/>
      <c r="J142" s="15"/>
      <c r="K142" s="22" t="str">
        <f>IF(B142="","",SUMIF('Linii storno'!$B$5:$B$1004,B142,'Linii storno'!$K$5:$K$1004))</f>
        <v/>
      </c>
      <c r="L142" s="22" t="str">
        <f>IF(B142="","",SUMIF('Linii storno'!$B$5:$B$1004,B142,'Linii storno'!$L$5:$L$1004))</f>
        <v/>
      </c>
      <c r="M142" s="22" t="str">
        <f t="shared" si="6"/>
        <v/>
      </c>
      <c r="N142" s="22" t="str">
        <f>IF(D142="","",SUMIF('Facturi emise'!$B$5:$B$1004,D142,'Facturi emise'!$N$5:$N$1004))</f>
        <v/>
      </c>
      <c r="O142" s="22" t="str">
        <f t="shared" si="7"/>
        <v/>
      </c>
      <c r="P142" s="15"/>
      <c r="Q142" s="17" t="str">
        <f t="shared" si="8"/>
        <v/>
      </c>
      <c r="R142" s="23" t="str">
        <f ca="1">IF(AND(B142="",D142=""),"",TRIM(IF(COUNTIF($B$5:$B$304,B142)&gt;1,"Număr dublat. ","")&amp;IF(OR(C142="",D142="",H142="",I142=""),"Date incomplete. ","")&amp;IF(AND(D142&lt;&gt;"",COUNTIF('Facturi emise'!$B$5:$B$1004,D142)=0),"Factura inițială nu există în Facturi emise. ","")&amp;IF(COUNTIF('Linii storno'!$B$5:$B$1004,B142)=0,"Nicio linie stornată. ","")&amp;IF(AND(N(O142)&gt;0,O142&gt;N(N142)+0.01),"Stornat mai mult decât factura inițială. ","")&amp;IF(AND(H142="Stornare totală",ABS(N(M142)+N(N142))&gt;0.01),"Stornare totală, dar suma diferă de factura inițială. ","")&amp;IF(AND(I142="Eroare în factură",J142=""),"Emite și factura corectă. ","")&amp;IF(AND(C142&lt;&gt;"",P142&lt;&gt;"Da"),IF(TODAY()&gt;Q142,"Netransmisă în e-Factura – termen depășit. ","De transmis în e-Factura până la "&amp;RIGHT("0"&amp;DAY(Q142),2)&amp;"."&amp;RIGHT("0"&amp;MONTH(Q142),2)&amp;"."&amp;YEAR(Q142)&amp;". "),"")))</f>
        <v/>
      </c>
    </row>
    <row r="143" spans="2:18" x14ac:dyDescent="0.2">
      <c r="B143" s="15"/>
      <c r="C143" s="16"/>
      <c r="D143" s="15"/>
      <c r="E143" s="17" t="str">
        <f>IF(D143="","",IFERROR(INDEX('Facturi emise'!$D$5:$D$1004,MATCH(D143,'Facturi emise'!$B$5:$B$1004,0)),""))</f>
        <v/>
      </c>
      <c r="F143" s="18" t="str">
        <f>IF(D143="","",IFERROR(INDEX('Facturi emise'!$E$5:$E$1004,MATCH(D143,'Facturi emise'!$B$5:$B$1004,0)),""))</f>
        <v/>
      </c>
      <c r="G143" s="19" t="str">
        <f>IF(D143="","",IFERROR(INDEX('Facturi emise'!$F$5:$F$1004,MATCH(D143,'Facturi emise'!$B$5:$B$1004,0)),""))</f>
        <v/>
      </c>
      <c r="H143" s="20"/>
      <c r="I143" s="21"/>
      <c r="J143" s="15"/>
      <c r="K143" s="22" t="str">
        <f>IF(B143="","",SUMIF('Linii storno'!$B$5:$B$1004,B143,'Linii storno'!$K$5:$K$1004))</f>
        <v/>
      </c>
      <c r="L143" s="22" t="str">
        <f>IF(B143="","",SUMIF('Linii storno'!$B$5:$B$1004,B143,'Linii storno'!$L$5:$L$1004))</f>
        <v/>
      </c>
      <c r="M143" s="22" t="str">
        <f t="shared" si="6"/>
        <v/>
      </c>
      <c r="N143" s="22" t="str">
        <f>IF(D143="","",SUMIF('Facturi emise'!$B$5:$B$1004,D143,'Facturi emise'!$N$5:$N$1004))</f>
        <v/>
      </c>
      <c r="O143" s="22" t="str">
        <f t="shared" si="7"/>
        <v/>
      </c>
      <c r="P143" s="15"/>
      <c r="Q143" s="17" t="str">
        <f t="shared" si="8"/>
        <v/>
      </c>
      <c r="R143" s="23" t="str">
        <f ca="1">IF(AND(B143="",D143=""),"",TRIM(IF(COUNTIF($B$5:$B$304,B143)&gt;1,"Număr dublat. ","")&amp;IF(OR(C143="",D143="",H143="",I143=""),"Date incomplete. ","")&amp;IF(AND(D143&lt;&gt;"",COUNTIF('Facturi emise'!$B$5:$B$1004,D143)=0),"Factura inițială nu există în Facturi emise. ","")&amp;IF(COUNTIF('Linii storno'!$B$5:$B$1004,B143)=0,"Nicio linie stornată. ","")&amp;IF(AND(N(O143)&gt;0,O143&gt;N(N143)+0.01),"Stornat mai mult decât factura inițială. ","")&amp;IF(AND(H143="Stornare totală",ABS(N(M143)+N(N143))&gt;0.01),"Stornare totală, dar suma diferă de factura inițială. ","")&amp;IF(AND(I143="Eroare în factură",J143=""),"Emite și factura corectă. ","")&amp;IF(AND(C143&lt;&gt;"",P143&lt;&gt;"Da"),IF(TODAY()&gt;Q143,"Netransmisă în e-Factura – termen depășit. ","De transmis în e-Factura până la "&amp;RIGHT("0"&amp;DAY(Q143),2)&amp;"."&amp;RIGHT("0"&amp;MONTH(Q143),2)&amp;"."&amp;YEAR(Q143)&amp;". "),"")))</f>
        <v/>
      </c>
    </row>
    <row r="144" spans="2:18" x14ac:dyDescent="0.2">
      <c r="B144" s="15"/>
      <c r="C144" s="16"/>
      <c r="D144" s="15"/>
      <c r="E144" s="17" t="str">
        <f>IF(D144="","",IFERROR(INDEX('Facturi emise'!$D$5:$D$1004,MATCH(D144,'Facturi emise'!$B$5:$B$1004,0)),""))</f>
        <v/>
      </c>
      <c r="F144" s="18" t="str">
        <f>IF(D144="","",IFERROR(INDEX('Facturi emise'!$E$5:$E$1004,MATCH(D144,'Facturi emise'!$B$5:$B$1004,0)),""))</f>
        <v/>
      </c>
      <c r="G144" s="19" t="str">
        <f>IF(D144="","",IFERROR(INDEX('Facturi emise'!$F$5:$F$1004,MATCH(D144,'Facturi emise'!$B$5:$B$1004,0)),""))</f>
        <v/>
      </c>
      <c r="H144" s="20"/>
      <c r="I144" s="21"/>
      <c r="J144" s="15"/>
      <c r="K144" s="22" t="str">
        <f>IF(B144="","",SUMIF('Linii storno'!$B$5:$B$1004,B144,'Linii storno'!$K$5:$K$1004))</f>
        <v/>
      </c>
      <c r="L144" s="22" t="str">
        <f>IF(B144="","",SUMIF('Linii storno'!$B$5:$B$1004,B144,'Linii storno'!$L$5:$L$1004))</f>
        <v/>
      </c>
      <c r="M144" s="22" t="str">
        <f t="shared" si="6"/>
        <v/>
      </c>
      <c r="N144" s="22" t="str">
        <f>IF(D144="","",SUMIF('Facturi emise'!$B$5:$B$1004,D144,'Facturi emise'!$N$5:$N$1004))</f>
        <v/>
      </c>
      <c r="O144" s="22" t="str">
        <f t="shared" si="7"/>
        <v/>
      </c>
      <c r="P144" s="15"/>
      <c r="Q144" s="17" t="str">
        <f t="shared" si="8"/>
        <v/>
      </c>
      <c r="R144" s="23" t="str">
        <f ca="1">IF(AND(B144="",D144=""),"",TRIM(IF(COUNTIF($B$5:$B$304,B144)&gt;1,"Număr dublat. ","")&amp;IF(OR(C144="",D144="",H144="",I144=""),"Date incomplete. ","")&amp;IF(AND(D144&lt;&gt;"",COUNTIF('Facturi emise'!$B$5:$B$1004,D144)=0),"Factura inițială nu există în Facturi emise. ","")&amp;IF(COUNTIF('Linii storno'!$B$5:$B$1004,B144)=0,"Nicio linie stornată. ","")&amp;IF(AND(N(O144)&gt;0,O144&gt;N(N144)+0.01),"Stornat mai mult decât factura inițială. ","")&amp;IF(AND(H144="Stornare totală",ABS(N(M144)+N(N144))&gt;0.01),"Stornare totală, dar suma diferă de factura inițială. ","")&amp;IF(AND(I144="Eroare în factură",J144=""),"Emite și factura corectă. ","")&amp;IF(AND(C144&lt;&gt;"",P144&lt;&gt;"Da"),IF(TODAY()&gt;Q144,"Netransmisă în e-Factura – termen depășit. ","De transmis în e-Factura până la "&amp;RIGHT("0"&amp;DAY(Q144),2)&amp;"."&amp;RIGHT("0"&amp;MONTH(Q144),2)&amp;"."&amp;YEAR(Q144)&amp;". "),"")))</f>
        <v/>
      </c>
    </row>
    <row r="145" spans="2:18" x14ac:dyDescent="0.2">
      <c r="B145" s="15"/>
      <c r="C145" s="16"/>
      <c r="D145" s="15"/>
      <c r="E145" s="17" t="str">
        <f>IF(D145="","",IFERROR(INDEX('Facturi emise'!$D$5:$D$1004,MATCH(D145,'Facturi emise'!$B$5:$B$1004,0)),""))</f>
        <v/>
      </c>
      <c r="F145" s="18" t="str">
        <f>IF(D145="","",IFERROR(INDEX('Facturi emise'!$E$5:$E$1004,MATCH(D145,'Facturi emise'!$B$5:$B$1004,0)),""))</f>
        <v/>
      </c>
      <c r="G145" s="19" t="str">
        <f>IF(D145="","",IFERROR(INDEX('Facturi emise'!$F$5:$F$1004,MATCH(D145,'Facturi emise'!$B$5:$B$1004,0)),""))</f>
        <v/>
      </c>
      <c r="H145" s="20"/>
      <c r="I145" s="21"/>
      <c r="J145" s="15"/>
      <c r="K145" s="22" t="str">
        <f>IF(B145="","",SUMIF('Linii storno'!$B$5:$B$1004,B145,'Linii storno'!$K$5:$K$1004))</f>
        <v/>
      </c>
      <c r="L145" s="22" t="str">
        <f>IF(B145="","",SUMIF('Linii storno'!$B$5:$B$1004,B145,'Linii storno'!$L$5:$L$1004))</f>
        <v/>
      </c>
      <c r="M145" s="22" t="str">
        <f t="shared" si="6"/>
        <v/>
      </c>
      <c r="N145" s="22" t="str">
        <f>IF(D145="","",SUMIF('Facturi emise'!$B$5:$B$1004,D145,'Facturi emise'!$N$5:$N$1004))</f>
        <v/>
      </c>
      <c r="O145" s="22" t="str">
        <f t="shared" si="7"/>
        <v/>
      </c>
      <c r="P145" s="15"/>
      <c r="Q145" s="17" t="str">
        <f t="shared" si="8"/>
        <v/>
      </c>
      <c r="R145" s="23" t="str">
        <f ca="1">IF(AND(B145="",D145=""),"",TRIM(IF(COUNTIF($B$5:$B$304,B145)&gt;1,"Număr dublat. ","")&amp;IF(OR(C145="",D145="",H145="",I145=""),"Date incomplete. ","")&amp;IF(AND(D145&lt;&gt;"",COUNTIF('Facturi emise'!$B$5:$B$1004,D145)=0),"Factura inițială nu există în Facturi emise. ","")&amp;IF(COUNTIF('Linii storno'!$B$5:$B$1004,B145)=0,"Nicio linie stornată. ","")&amp;IF(AND(N(O145)&gt;0,O145&gt;N(N145)+0.01),"Stornat mai mult decât factura inițială. ","")&amp;IF(AND(H145="Stornare totală",ABS(N(M145)+N(N145))&gt;0.01),"Stornare totală, dar suma diferă de factura inițială. ","")&amp;IF(AND(I145="Eroare în factură",J145=""),"Emite și factura corectă. ","")&amp;IF(AND(C145&lt;&gt;"",P145&lt;&gt;"Da"),IF(TODAY()&gt;Q145,"Netransmisă în e-Factura – termen depășit. ","De transmis în e-Factura până la "&amp;RIGHT("0"&amp;DAY(Q145),2)&amp;"."&amp;RIGHT("0"&amp;MONTH(Q145),2)&amp;"."&amp;YEAR(Q145)&amp;". "),"")))</f>
        <v/>
      </c>
    </row>
    <row r="146" spans="2:18" x14ac:dyDescent="0.2">
      <c r="B146" s="15"/>
      <c r="C146" s="16"/>
      <c r="D146" s="15"/>
      <c r="E146" s="17" t="str">
        <f>IF(D146="","",IFERROR(INDEX('Facturi emise'!$D$5:$D$1004,MATCH(D146,'Facturi emise'!$B$5:$B$1004,0)),""))</f>
        <v/>
      </c>
      <c r="F146" s="18" t="str">
        <f>IF(D146="","",IFERROR(INDEX('Facturi emise'!$E$5:$E$1004,MATCH(D146,'Facturi emise'!$B$5:$B$1004,0)),""))</f>
        <v/>
      </c>
      <c r="G146" s="19" t="str">
        <f>IF(D146="","",IFERROR(INDEX('Facturi emise'!$F$5:$F$1004,MATCH(D146,'Facturi emise'!$B$5:$B$1004,0)),""))</f>
        <v/>
      </c>
      <c r="H146" s="20"/>
      <c r="I146" s="21"/>
      <c r="J146" s="15"/>
      <c r="K146" s="22" t="str">
        <f>IF(B146="","",SUMIF('Linii storno'!$B$5:$B$1004,B146,'Linii storno'!$K$5:$K$1004))</f>
        <v/>
      </c>
      <c r="L146" s="22" t="str">
        <f>IF(B146="","",SUMIF('Linii storno'!$B$5:$B$1004,B146,'Linii storno'!$L$5:$L$1004))</f>
        <v/>
      </c>
      <c r="M146" s="22" t="str">
        <f t="shared" si="6"/>
        <v/>
      </c>
      <c r="N146" s="22" t="str">
        <f>IF(D146="","",SUMIF('Facturi emise'!$B$5:$B$1004,D146,'Facturi emise'!$N$5:$N$1004))</f>
        <v/>
      </c>
      <c r="O146" s="22" t="str">
        <f t="shared" si="7"/>
        <v/>
      </c>
      <c r="P146" s="15"/>
      <c r="Q146" s="17" t="str">
        <f t="shared" si="8"/>
        <v/>
      </c>
      <c r="R146" s="23" t="str">
        <f ca="1">IF(AND(B146="",D146=""),"",TRIM(IF(COUNTIF($B$5:$B$304,B146)&gt;1,"Număr dublat. ","")&amp;IF(OR(C146="",D146="",H146="",I146=""),"Date incomplete. ","")&amp;IF(AND(D146&lt;&gt;"",COUNTIF('Facturi emise'!$B$5:$B$1004,D146)=0),"Factura inițială nu există în Facturi emise. ","")&amp;IF(COUNTIF('Linii storno'!$B$5:$B$1004,B146)=0,"Nicio linie stornată. ","")&amp;IF(AND(N(O146)&gt;0,O146&gt;N(N146)+0.01),"Stornat mai mult decât factura inițială. ","")&amp;IF(AND(H146="Stornare totală",ABS(N(M146)+N(N146))&gt;0.01),"Stornare totală, dar suma diferă de factura inițială. ","")&amp;IF(AND(I146="Eroare în factură",J146=""),"Emite și factura corectă. ","")&amp;IF(AND(C146&lt;&gt;"",P146&lt;&gt;"Da"),IF(TODAY()&gt;Q146,"Netransmisă în e-Factura – termen depășit. ","De transmis în e-Factura până la "&amp;RIGHT("0"&amp;DAY(Q146),2)&amp;"."&amp;RIGHT("0"&amp;MONTH(Q146),2)&amp;"."&amp;YEAR(Q146)&amp;". "),"")))</f>
        <v/>
      </c>
    </row>
    <row r="147" spans="2:18" x14ac:dyDescent="0.2">
      <c r="B147" s="15"/>
      <c r="C147" s="16"/>
      <c r="D147" s="15"/>
      <c r="E147" s="17" t="str">
        <f>IF(D147="","",IFERROR(INDEX('Facturi emise'!$D$5:$D$1004,MATCH(D147,'Facturi emise'!$B$5:$B$1004,0)),""))</f>
        <v/>
      </c>
      <c r="F147" s="18" t="str">
        <f>IF(D147="","",IFERROR(INDEX('Facturi emise'!$E$5:$E$1004,MATCH(D147,'Facturi emise'!$B$5:$B$1004,0)),""))</f>
        <v/>
      </c>
      <c r="G147" s="19" t="str">
        <f>IF(D147="","",IFERROR(INDEX('Facturi emise'!$F$5:$F$1004,MATCH(D147,'Facturi emise'!$B$5:$B$1004,0)),""))</f>
        <v/>
      </c>
      <c r="H147" s="20"/>
      <c r="I147" s="21"/>
      <c r="J147" s="15"/>
      <c r="K147" s="22" t="str">
        <f>IF(B147="","",SUMIF('Linii storno'!$B$5:$B$1004,B147,'Linii storno'!$K$5:$K$1004))</f>
        <v/>
      </c>
      <c r="L147" s="22" t="str">
        <f>IF(B147="","",SUMIF('Linii storno'!$B$5:$B$1004,B147,'Linii storno'!$L$5:$L$1004))</f>
        <v/>
      </c>
      <c r="M147" s="22" t="str">
        <f t="shared" si="6"/>
        <v/>
      </c>
      <c r="N147" s="22" t="str">
        <f>IF(D147="","",SUMIF('Facturi emise'!$B$5:$B$1004,D147,'Facturi emise'!$N$5:$N$1004))</f>
        <v/>
      </c>
      <c r="O147" s="22" t="str">
        <f t="shared" si="7"/>
        <v/>
      </c>
      <c r="P147" s="15"/>
      <c r="Q147" s="17" t="str">
        <f t="shared" si="8"/>
        <v/>
      </c>
      <c r="R147" s="23" t="str">
        <f ca="1">IF(AND(B147="",D147=""),"",TRIM(IF(COUNTIF($B$5:$B$304,B147)&gt;1,"Număr dublat. ","")&amp;IF(OR(C147="",D147="",H147="",I147=""),"Date incomplete. ","")&amp;IF(AND(D147&lt;&gt;"",COUNTIF('Facturi emise'!$B$5:$B$1004,D147)=0),"Factura inițială nu există în Facturi emise. ","")&amp;IF(COUNTIF('Linii storno'!$B$5:$B$1004,B147)=0,"Nicio linie stornată. ","")&amp;IF(AND(N(O147)&gt;0,O147&gt;N(N147)+0.01),"Stornat mai mult decât factura inițială. ","")&amp;IF(AND(H147="Stornare totală",ABS(N(M147)+N(N147))&gt;0.01),"Stornare totală, dar suma diferă de factura inițială. ","")&amp;IF(AND(I147="Eroare în factură",J147=""),"Emite și factura corectă. ","")&amp;IF(AND(C147&lt;&gt;"",P147&lt;&gt;"Da"),IF(TODAY()&gt;Q147,"Netransmisă în e-Factura – termen depășit. ","De transmis în e-Factura până la "&amp;RIGHT("0"&amp;DAY(Q147),2)&amp;"."&amp;RIGHT("0"&amp;MONTH(Q147),2)&amp;"."&amp;YEAR(Q147)&amp;". "),"")))</f>
        <v/>
      </c>
    </row>
    <row r="148" spans="2:18" x14ac:dyDescent="0.2">
      <c r="B148" s="15"/>
      <c r="C148" s="16"/>
      <c r="D148" s="15"/>
      <c r="E148" s="17" t="str">
        <f>IF(D148="","",IFERROR(INDEX('Facturi emise'!$D$5:$D$1004,MATCH(D148,'Facturi emise'!$B$5:$B$1004,0)),""))</f>
        <v/>
      </c>
      <c r="F148" s="18" t="str">
        <f>IF(D148="","",IFERROR(INDEX('Facturi emise'!$E$5:$E$1004,MATCH(D148,'Facturi emise'!$B$5:$B$1004,0)),""))</f>
        <v/>
      </c>
      <c r="G148" s="19" t="str">
        <f>IF(D148="","",IFERROR(INDEX('Facturi emise'!$F$5:$F$1004,MATCH(D148,'Facturi emise'!$B$5:$B$1004,0)),""))</f>
        <v/>
      </c>
      <c r="H148" s="20"/>
      <c r="I148" s="21"/>
      <c r="J148" s="15"/>
      <c r="K148" s="22" t="str">
        <f>IF(B148="","",SUMIF('Linii storno'!$B$5:$B$1004,B148,'Linii storno'!$K$5:$K$1004))</f>
        <v/>
      </c>
      <c r="L148" s="22" t="str">
        <f>IF(B148="","",SUMIF('Linii storno'!$B$5:$B$1004,B148,'Linii storno'!$L$5:$L$1004))</f>
        <v/>
      </c>
      <c r="M148" s="22" t="str">
        <f t="shared" si="6"/>
        <v/>
      </c>
      <c r="N148" s="22" t="str">
        <f>IF(D148="","",SUMIF('Facturi emise'!$B$5:$B$1004,D148,'Facturi emise'!$N$5:$N$1004))</f>
        <v/>
      </c>
      <c r="O148" s="22" t="str">
        <f t="shared" si="7"/>
        <v/>
      </c>
      <c r="P148" s="15"/>
      <c r="Q148" s="17" t="str">
        <f t="shared" si="8"/>
        <v/>
      </c>
      <c r="R148" s="23" t="str">
        <f ca="1">IF(AND(B148="",D148=""),"",TRIM(IF(COUNTIF($B$5:$B$304,B148)&gt;1,"Număr dublat. ","")&amp;IF(OR(C148="",D148="",H148="",I148=""),"Date incomplete. ","")&amp;IF(AND(D148&lt;&gt;"",COUNTIF('Facturi emise'!$B$5:$B$1004,D148)=0),"Factura inițială nu există în Facturi emise. ","")&amp;IF(COUNTIF('Linii storno'!$B$5:$B$1004,B148)=0,"Nicio linie stornată. ","")&amp;IF(AND(N(O148)&gt;0,O148&gt;N(N148)+0.01),"Stornat mai mult decât factura inițială. ","")&amp;IF(AND(H148="Stornare totală",ABS(N(M148)+N(N148))&gt;0.01),"Stornare totală, dar suma diferă de factura inițială. ","")&amp;IF(AND(I148="Eroare în factură",J148=""),"Emite și factura corectă. ","")&amp;IF(AND(C148&lt;&gt;"",P148&lt;&gt;"Da"),IF(TODAY()&gt;Q148,"Netransmisă în e-Factura – termen depășit. ","De transmis în e-Factura până la "&amp;RIGHT("0"&amp;DAY(Q148),2)&amp;"."&amp;RIGHT("0"&amp;MONTH(Q148),2)&amp;"."&amp;YEAR(Q148)&amp;". "),"")))</f>
        <v/>
      </c>
    </row>
    <row r="149" spans="2:18" x14ac:dyDescent="0.2">
      <c r="B149" s="15"/>
      <c r="C149" s="16"/>
      <c r="D149" s="15"/>
      <c r="E149" s="17" t="str">
        <f>IF(D149="","",IFERROR(INDEX('Facturi emise'!$D$5:$D$1004,MATCH(D149,'Facturi emise'!$B$5:$B$1004,0)),""))</f>
        <v/>
      </c>
      <c r="F149" s="18" t="str">
        <f>IF(D149="","",IFERROR(INDEX('Facturi emise'!$E$5:$E$1004,MATCH(D149,'Facturi emise'!$B$5:$B$1004,0)),""))</f>
        <v/>
      </c>
      <c r="G149" s="19" t="str">
        <f>IF(D149="","",IFERROR(INDEX('Facturi emise'!$F$5:$F$1004,MATCH(D149,'Facturi emise'!$B$5:$B$1004,0)),""))</f>
        <v/>
      </c>
      <c r="H149" s="20"/>
      <c r="I149" s="21"/>
      <c r="J149" s="15"/>
      <c r="K149" s="22" t="str">
        <f>IF(B149="","",SUMIF('Linii storno'!$B$5:$B$1004,B149,'Linii storno'!$K$5:$K$1004))</f>
        <v/>
      </c>
      <c r="L149" s="22" t="str">
        <f>IF(B149="","",SUMIF('Linii storno'!$B$5:$B$1004,B149,'Linii storno'!$L$5:$L$1004))</f>
        <v/>
      </c>
      <c r="M149" s="22" t="str">
        <f t="shared" si="6"/>
        <v/>
      </c>
      <c r="N149" s="22" t="str">
        <f>IF(D149="","",SUMIF('Facturi emise'!$B$5:$B$1004,D149,'Facturi emise'!$N$5:$N$1004))</f>
        <v/>
      </c>
      <c r="O149" s="22" t="str">
        <f t="shared" si="7"/>
        <v/>
      </c>
      <c r="P149" s="15"/>
      <c r="Q149" s="17" t="str">
        <f t="shared" si="8"/>
        <v/>
      </c>
      <c r="R149" s="23" t="str">
        <f ca="1">IF(AND(B149="",D149=""),"",TRIM(IF(COUNTIF($B$5:$B$304,B149)&gt;1,"Număr dublat. ","")&amp;IF(OR(C149="",D149="",H149="",I149=""),"Date incomplete. ","")&amp;IF(AND(D149&lt;&gt;"",COUNTIF('Facturi emise'!$B$5:$B$1004,D149)=0),"Factura inițială nu există în Facturi emise. ","")&amp;IF(COUNTIF('Linii storno'!$B$5:$B$1004,B149)=0,"Nicio linie stornată. ","")&amp;IF(AND(N(O149)&gt;0,O149&gt;N(N149)+0.01),"Stornat mai mult decât factura inițială. ","")&amp;IF(AND(H149="Stornare totală",ABS(N(M149)+N(N149))&gt;0.01),"Stornare totală, dar suma diferă de factura inițială. ","")&amp;IF(AND(I149="Eroare în factură",J149=""),"Emite și factura corectă. ","")&amp;IF(AND(C149&lt;&gt;"",P149&lt;&gt;"Da"),IF(TODAY()&gt;Q149,"Netransmisă în e-Factura – termen depășit. ","De transmis în e-Factura până la "&amp;RIGHT("0"&amp;DAY(Q149),2)&amp;"."&amp;RIGHT("0"&amp;MONTH(Q149),2)&amp;"."&amp;YEAR(Q149)&amp;". "),"")))</f>
        <v/>
      </c>
    </row>
    <row r="150" spans="2:18" x14ac:dyDescent="0.2">
      <c r="B150" s="15"/>
      <c r="C150" s="16"/>
      <c r="D150" s="15"/>
      <c r="E150" s="17" t="str">
        <f>IF(D150="","",IFERROR(INDEX('Facturi emise'!$D$5:$D$1004,MATCH(D150,'Facturi emise'!$B$5:$B$1004,0)),""))</f>
        <v/>
      </c>
      <c r="F150" s="18" t="str">
        <f>IF(D150="","",IFERROR(INDEX('Facturi emise'!$E$5:$E$1004,MATCH(D150,'Facturi emise'!$B$5:$B$1004,0)),""))</f>
        <v/>
      </c>
      <c r="G150" s="19" t="str">
        <f>IF(D150="","",IFERROR(INDEX('Facturi emise'!$F$5:$F$1004,MATCH(D150,'Facturi emise'!$B$5:$B$1004,0)),""))</f>
        <v/>
      </c>
      <c r="H150" s="20"/>
      <c r="I150" s="21"/>
      <c r="J150" s="15"/>
      <c r="K150" s="22" t="str">
        <f>IF(B150="","",SUMIF('Linii storno'!$B$5:$B$1004,B150,'Linii storno'!$K$5:$K$1004))</f>
        <v/>
      </c>
      <c r="L150" s="22" t="str">
        <f>IF(B150="","",SUMIF('Linii storno'!$B$5:$B$1004,B150,'Linii storno'!$L$5:$L$1004))</f>
        <v/>
      </c>
      <c r="M150" s="22" t="str">
        <f t="shared" si="6"/>
        <v/>
      </c>
      <c r="N150" s="22" t="str">
        <f>IF(D150="","",SUMIF('Facturi emise'!$B$5:$B$1004,D150,'Facturi emise'!$N$5:$N$1004))</f>
        <v/>
      </c>
      <c r="O150" s="22" t="str">
        <f t="shared" si="7"/>
        <v/>
      </c>
      <c r="P150" s="15"/>
      <c r="Q150" s="17" t="str">
        <f t="shared" si="8"/>
        <v/>
      </c>
      <c r="R150" s="23" t="str">
        <f ca="1">IF(AND(B150="",D150=""),"",TRIM(IF(COUNTIF($B$5:$B$304,B150)&gt;1,"Număr dublat. ","")&amp;IF(OR(C150="",D150="",H150="",I150=""),"Date incomplete. ","")&amp;IF(AND(D150&lt;&gt;"",COUNTIF('Facturi emise'!$B$5:$B$1004,D150)=0),"Factura inițială nu există în Facturi emise. ","")&amp;IF(COUNTIF('Linii storno'!$B$5:$B$1004,B150)=0,"Nicio linie stornată. ","")&amp;IF(AND(N(O150)&gt;0,O150&gt;N(N150)+0.01),"Stornat mai mult decât factura inițială. ","")&amp;IF(AND(H150="Stornare totală",ABS(N(M150)+N(N150))&gt;0.01),"Stornare totală, dar suma diferă de factura inițială. ","")&amp;IF(AND(I150="Eroare în factură",J150=""),"Emite și factura corectă. ","")&amp;IF(AND(C150&lt;&gt;"",P150&lt;&gt;"Da"),IF(TODAY()&gt;Q150,"Netransmisă în e-Factura – termen depășit. ","De transmis în e-Factura până la "&amp;RIGHT("0"&amp;DAY(Q150),2)&amp;"."&amp;RIGHT("0"&amp;MONTH(Q150),2)&amp;"."&amp;YEAR(Q150)&amp;". "),"")))</f>
        <v/>
      </c>
    </row>
    <row r="151" spans="2:18" x14ac:dyDescent="0.2">
      <c r="B151" s="15"/>
      <c r="C151" s="16"/>
      <c r="D151" s="15"/>
      <c r="E151" s="17" t="str">
        <f>IF(D151="","",IFERROR(INDEX('Facturi emise'!$D$5:$D$1004,MATCH(D151,'Facturi emise'!$B$5:$B$1004,0)),""))</f>
        <v/>
      </c>
      <c r="F151" s="18" t="str">
        <f>IF(D151="","",IFERROR(INDEX('Facturi emise'!$E$5:$E$1004,MATCH(D151,'Facturi emise'!$B$5:$B$1004,0)),""))</f>
        <v/>
      </c>
      <c r="G151" s="19" t="str">
        <f>IF(D151="","",IFERROR(INDEX('Facturi emise'!$F$5:$F$1004,MATCH(D151,'Facturi emise'!$B$5:$B$1004,0)),""))</f>
        <v/>
      </c>
      <c r="H151" s="20"/>
      <c r="I151" s="21"/>
      <c r="J151" s="15"/>
      <c r="K151" s="22" t="str">
        <f>IF(B151="","",SUMIF('Linii storno'!$B$5:$B$1004,B151,'Linii storno'!$K$5:$K$1004))</f>
        <v/>
      </c>
      <c r="L151" s="22" t="str">
        <f>IF(B151="","",SUMIF('Linii storno'!$B$5:$B$1004,B151,'Linii storno'!$L$5:$L$1004))</f>
        <v/>
      </c>
      <c r="M151" s="22" t="str">
        <f t="shared" si="6"/>
        <v/>
      </c>
      <c r="N151" s="22" t="str">
        <f>IF(D151="","",SUMIF('Facturi emise'!$B$5:$B$1004,D151,'Facturi emise'!$N$5:$N$1004))</f>
        <v/>
      </c>
      <c r="O151" s="22" t="str">
        <f t="shared" si="7"/>
        <v/>
      </c>
      <c r="P151" s="15"/>
      <c r="Q151" s="17" t="str">
        <f t="shared" si="8"/>
        <v/>
      </c>
      <c r="R151" s="23" t="str">
        <f ca="1">IF(AND(B151="",D151=""),"",TRIM(IF(COUNTIF($B$5:$B$304,B151)&gt;1,"Număr dublat. ","")&amp;IF(OR(C151="",D151="",H151="",I151=""),"Date incomplete. ","")&amp;IF(AND(D151&lt;&gt;"",COUNTIF('Facturi emise'!$B$5:$B$1004,D151)=0),"Factura inițială nu există în Facturi emise. ","")&amp;IF(COUNTIF('Linii storno'!$B$5:$B$1004,B151)=0,"Nicio linie stornată. ","")&amp;IF(AND(N(O151)&gt;0,O151&gt;N(N151)+0.01),"Stornat mai mult decât factura inițială. ","")&amp;IF(AND(H151="Stornare totală",ABS(N(M151)+N(N151))&gt;0.01),"Stornare totală, dar suma diferă de factura inițială. ","")&amp;IF(AND(I151="Eroare în factură",J151=""),"Emite și factura corectă. ","")&amp;IF(AND(C151&lt;&gt;"",P151&lt;&gt;"Da"),IF(TODAY()&gt;Q151,"Netransmisă în e-Factura – termen depășit. ","De transmis în e-Factura până la "&amp;RIGHT("0"&amp;DAY(Q151),2)&amp;"."&amp;RIGHT("0"&amp;MONTH(Q151),2)&amp;"."&amp;YEAR(Q151)&amp;". "),"")))</f>
        <v/>
      </c>
    </row>
    <row r="152" spans="2:18" x14ac:dyDescent="0.2">
      <c r="B152" s="15"/>
      <c r="C152" s="16"/>
      <c r="D152" s="15"/>
      <c r="E152" s="17" t="str">
        <f>IF(D152="","",IFERROR(INDEX('Facturi emise'!$D$5:$D$1004,MATCH(D152,'Facturi emise'!$B$5:$B$1004,0)),""))</f>
        <v/>
      </c>
      <c r="F152" s="18" t="str">
        <f>IF(D152="","",IFERROR(INDEX('Facturi emise'!$E$5:$E$1004,MATCH(D152,'Facturi emise'!$B$5:$B$1004,0)),""))</f>
        <v/>
      </c>
      <c r="G152" s="19" t="str">
        <f>IF(D152="","",IFERROR(INDEX('Facturi emise'!$F$5:$F$1004,MATCH(D152,'Facturi emise'!$B$5:$B$1004,0)),""))</f>
        <v/>
      </c>
      <c r="H152" s="20"/>
      <c r="I152" s="21"/>
      <c r="J152" s="15"/>
      <c r="K152" s="22" t="str">
        <f>IF(B152="","",SUMIF('Linii storno'!$B$5:$B$1004,B152,'Linii storno'!$K$5:$K$1004))</f>
        <v/>
      </c>
      <c r="L152" s="22" t="str">
        <f>IF(B152="","",SUMIF('Linii storno'!$B$5:$B$1004,B152,'Linii storno'!$L$5:$L$1004))</f>
        <v/>
      </c>
      <c r="M152" s="22" t="str">
        <f t="shared" si="6"/>
        <v/>
      </c>
      <c r="N152" s="22" t="str">
        <f>IF(D152="","",SUMIF('Facturi emise'!$B$5:$B$1004,D152,'Facturi emise'!$N$5:$N$1004))</f>
        <v/>
      </c>
      <c r="O152" s="22" t="str">
        <f t="shared" si="7"/>
        <v/>
      </c>
      <c r="P152" s="15"/>
      <c r="Q152" s="17" t="str">
        <f t="shared" si="8"/>
        <v/>
      </c>
      <c r="R152" s="23" t="str">
        <f ca="1">IF(AND(B152="",D152=""),"",TRIM(IF(COUNTIF($B$5:$B$304,B152)&gt;1,"Număr dublat. ","")&amp;IF(OR(C152="",D152="",H152="",I152=""),"Date incomplete. ","")&amp;IF(AND(D152&lt;&gt;"",COUNTIF('Facturi emise'!$B$5:$B$1004,D152)=0),"Factura inițială nu există în Facturi emise. ","")&amp;IF(COUNTIF('Linii storno'!$B$5:$B$1004,B152)=0,"Nicio linie stornată. ","")&amp;IF(AND(N(O152)&gt;0,O152&gt;N(N152)+0.01),"Stornat mai mult decât factura inițială. ","")&amp;IF(AND(H152="Stornare totală",ABS(N(M152)+N(N152))&gt;0.01),"Stornare totală, dar suma diferă de factura inițială. ","")&amp;IF(AND(I152="Eroare în factură",J152=""),"Emite și factura corectă. ","")&amp;IF(AND(C152&lt;&gt;"",P152&lt;&gt;"Da"),IF(TODAY()&gt;Q152,"Netransmisă în e-Factura – termen depășit. ","De transmis în e-Factura până la "&amp;RIGHT("0"&amp;DAY(Q152),2)&amp;"."&amp;RIGHT("0"&amp;MONTH(Q152),2)&amp;"."&amp;YEAR(Q152)&amp;". "),"")))</f>
        <v/>
      </c>
    </row>
    <row r="153" spans="2:18" x14ac:dyDescent="0.2">
      <c r="B153" s="15"/>
      <c r="C153" s="16"/>
      <c r="D153" s="15"/>
      <c r="E153" s="17" t="str">
        <f>IF(D153="","",IFERROR(INDEX('Facturi emise'!$D$5:$D$1004,MATCH(D153,'Facturi emise'!$B$5:$B$1004,0)),""))</f>
        <v/>
      </c>
      <c r="F153" s="18" t="str">
        <f>IF(D153="","",IFERROR(INDEX('Facturi emise'!$E$5:$E$1004,MATCH(D153,'Facturi emise'!$B$5:$B$1004,0)),""))</f>
        <v/>
      </c>
      <c r="G153" s="19" t="str">
        <f>IF(D153="","",IFERROR(INDEX('Facturi emise'!$F$5:$F$1004,MATCH(D153,'Facturi emise'!$B$5:$B$1004,0)),""))</f>
        <v/>
      </c>
      <c r="H153" s="20"/>
      <c r="I153" s="21"/>
      <c r="J153" s="15"/>
      <c r="K153" s="22" t="str">
        <f>IF(B153="","",SUMIF('Linii storno'!$B$5:$B$1004,B153,'Linii storno'!$K$5:$K$1004))</f>
        <v/>
      </c>
      <c r="L153" s="22" t="str">
        <f>IF(B153="","",SUMIF('Linii storno'!$B$5:$B$1004,B153,'Linii storno'!$L$5:$L$1004))</f>
        <v/>
      </c>
      <c r="M153" s="22" t="str">
        <f t="shared" si="6"/>
        <v/>
      </c>
      <c r="N153" s="22" t="str">
        <f>IF(D153="","",SUMIF('Facturi emise'!$B$5:$B$1004,D153,'Facturi emise'!$N$5:$N$1004))</f>
        <v/>
      </c>
      <c r="O153" s="22" t="str">
        <f t="shared" si="7"/>
        <v/>
      </c>
      <c r="P153" s="15"/>
      <c r="Q153" s="17" t="str">
        <f t="shared" si="8"/>
        <v/>
      </c>
      <c r="R153" s="23" t="str">
        <f ca="1">IF(AND(B153="",D153=""),"",TRIM(IF(COUNTIF($B$5:$B$304,B153)&gt;1,"Număr dublat. ","")&amp;IF(OR(C153="",D153="",H153="",I153=""),"Date incomplete. ","")&amp;IF(AND(D153&lt;&gt;"",COUNTIF('Facturi emise'!$B$5:$B$1004,D153)=0),"Factura inițială nu există în Facturi emise. ","")&amp;IF(COUNTIF('Linii storno'!$B$5:$B$1004,B153)=0,"Nicio linie stornată. ","")&amp;IF(AND(N(O153)&gt;0,O153&gt;N(N153)+0.01),"Stornat mai mult decât factura inițială. ","")&amp;IF(AND(H153="Stornare totală",ABS(N(M153)+N(N153))&gt;0.01),"Stornare totală, dar suma diferă de factura inițială. ","")&amp;IF(AND(I153="Eroare în factură",J153=""),"Emite și factura corectă. ","")&amp;IF(AND(C153&lt;&gt;"",P153&lt;&gt;"Da"),IF(TODAY()&gt;Q153,"Netransmisă în e-Factura – termen depășit. ","De transmis în e-Factura până la "&amp;RIGHT("0"&amp;DAY(Q153),2)&amp;"."&amp;RIGHT("0"&amp;MONTH(Q153),2)&amp;"."&amp;YEAR(Q153)&amp;". "),"")))</f>
        <v/>
      </c>
    </row>
    <row r="154" spans="2:18" x14ac:dyDescent="0.2">
      <c r="B154" s="15"/>
      <c r="C154" s="16"/>
      <c r="D154" s="15"/>
      <c r="E154" s="17" t="str">
        <f>IF(D154="","",IFERROR(INDEX('Facturi emise'!$D$5:$D$1004,MATCH(D154,'Facturi emise'!$B$5:$B$1004,0)),""))</f>
        <v/>
      </c>
      <c r="F154" s="18" t="str">
        <f>IF(D154="","",IFERROR(INDEX('Facturi emise'!$E$5:$E$1004,MATCH(D154,'Facturi emise'!$B$5:$B$1004,0)),""))</f>
        <v/>
      </c>
      <c r="G154" s="19" t="str">
        <f>IF(D154="","",IFERROR(INDEX('Facturi emise'!$F$5:$F$1004,MATCH(D154,'Facturi emise'!$B$5:$B$1004,0)),""))</f>
        <v/>
      </c>
      <c r="H154" s="20"/>
      <c r="I154" s="21"/>
      <c r="J154" s="15"/>
      <c r="K154" s="22" t="str">
        <f>IF(B154="","",SUMIF('Linii storno'!$B$5:$B$1004,B154,'Linii storno'!$K$5:$K$1004))</f>
        <v/>
      </c>
      <c r="L154" s="22" t="str">
        <f>IF(B154="","",SUMIF('Linii storno'!$B$5:$B$1004,B154,'Linii storno'!$L$5:$L$1004))</f>
        <v/>
      </c>
      <c r="M154" s="22" t="str">
        <f t="shared" si="6"/>
        <v/>
      </c>
      <c r="N154" s="22" t="str">
        <f>IF(D154="","",SUMIF('Facturi emise'!$B$5:$B$1004,D154,'Facturi emise'!$N$5:$N$1004))</f>
        <v/>
      </c>
      <c r="O154" s="22" t="str">
        <f t="shared" si="7"/>
        <v/>
      </c>
      <c r="P154" s="15"/>
      <c r="Q154" s="17" t="str">
        <f t="shared" si="8"/>
        <v/>
      </c>
      <c r="R154" s="23" t="str">
        <f ca="1">IF(AND(B154="",D154=""),"",TRIM(IF(COUNTIF($B$5:$B$304,B154)&gt;1,"Număr dublat. ","")&amp;IF(OR(C154="",D154="",H154="",I154=""),"Date incomplete. ","")&amp;IF(AND(D154&lt;&gt;"",COUNTIF('Facturi emise'!$B$5:$B$1004,D154)=0),"Factura inițială nu există în Facturi emise. ","")&amp;IF(COUNTIF('Linii storno'!$B$5:$B$1004,B154)=0,"Nicio linie stornată. ","")&amp;IF(AND(N(O154)&gt;0,O154&gt;N(N154)+0.01),"Stornat mai mult decât factura inițială. ","")&amp;IF(AND(H154="Stornare totală",ABS(N(M154)+N(N154))&gt;0.01),"Stornare totală, dar suma diferă de factura inițială. ","")&amp;IF(AND(I154="Eroare în factură",J154=""),"Emite și factura corectă. ","")&amp;IF(AND(C154&lt;&gt;"",P154&lt;&gt;"Da"),IF(TODAY()&gt;Q154,"Netransmisă în e-Factura – termen depășit. ","De transmis în e-Factura până la "&amp;RIGHT("0"&amp;DAY(Q154),2)&amp;"."&amp;RIGHT("0"&amp;MONTH(Q154),2)&amp;"."&amp;YEAR(Q154)&amp;". "),"")))</f>
        <v/>
      </c>
    </row>
    <row r="155" spans="2:18" x14ac:dyDescent="0.2">
      <c r="B155" s="15"/>
      <c r="C155" s="16"/>
      <c r="D155" s="15"/>
      <c r="E155" s="17" t="str">
        <f>IF(D155="","",IFERROR(INDEX('Facturi emise'!$D$5:$D$1004,MATCH(D155,'Facturi emise'!$B$5:$B$1004,0)),""))</f>
        <v/>
      </c>
      <c r="F155" s="18" t="str">
        <f>IF(D155="","",IFERROR(INDEX('Facturi emise'!$E$5:$E$1004,MATCH(D155,'Facturi emise'!$B$5:$B$1004,0)),""))</f>
        <v/>
      </c>
      <c r="G155" s="19" t="str">
        <f>IF(D155="","",IFERROR(INDEX('Facturi emise'!$F$5:$F$1004,MATCH(D155,'Facturi emise'!$B$5:$B$1004,0)),""))</f>
        <v/>
      </c>
      <c r="H155" s="20"/>
      <c r="I155" s="21"/>
      <c r="J155" s="15"/>
      <c r="K155" s="22" t="str">
        <f>IF(B155="","",SUMIF('Linii storno'!$B$5:$B$1004,B155,'Linii storno'!$K$5:$K$1004))</f>
        <v/>
      </c>
      <c r="L155" s="22" t="str">
        <f>IF(B155="","",SUMIF('Linii storno'!$B$5:$B$1004,B155,'Linii storno'!$L$5:$L$1004))</f>
        <v/>
      </c>
      <c r="M155" s="22" t="str">
        <f t="shared" si="6"/>
        <v/>
      </c>
      <c r="N155" s="22" t="str">
        <f>IF(D155="","",SUMIF('Facturi emise'!$B$5:$B$1004,D155,'Facturi emise'!$N$5:$N$1004))</f>
        <v/>
      </c>
      <c r="O155" s="22" t="str">
        <f t="shared" si="7"/>
        <v/>
      </c>
      <c r="P155" s="15"/>
      <c r="Q155" s="17" t="str">
        <f t="shared" si="8"/>
        <v/>
      </c>
      <c r="R155" s="23" t="str">
        <f ca="1">IF(AND(B155="",D155=""),"",TRIM(IF(COUNTIF($B$5:$B$304,B155)&gt;1,"Număr dublat. ","")&amp;IF(OR(C155="",D155="",H155="",I155=""),"Date incomplete. ","")&amp;IF(AND(D155&lt;&gt;"",COUNTIF('Facturi emise'!$B$5:$B$1004,D155)=0),"Factura inițială nu există în Facturi emise. ","")&amp;IF(COUNTIF('Linii storno'!$B$5:$B$1004,B155)=0,"Nicio linie stornată. ","")&amp;IF(AND(N(O155)&gt;0,O155&gt;N(N155)+0.01),"Stornat mai mult decât factura inițială. ","")&amp;IF(AND(H155="Stornare totală",ABS(N(M155)+N(N155))&gt;0.01),"Stornare totală, dar suma diferă de factura inițială. ","")&amp;IF(AND(I155="Eroare în factură",J155=""),"Emite și factura corectă. ","")&amp;IF(AND(C155&lt;&gt;"",P155&lt;&gt;"Da"),IF(TODAY()&gt;Q155,"Netransmisă în e-Factura – termen depășit. ","De transmis în e-Factura până la "&amp;RIGHT("0"&amp;DAY(Q155),2)&amp;"."&amp;RIGHT("0"&amp;MONTH(Q155),2)&amp;"."&amp;YEAR(Q155)&amp;". "),"")))</f>
        <v/>
      </c>
    </row>
    <row r="156" spans="2:18" x14ac:dyDescent="0.2">
      <c r="B156" s="15"/>
      <c r="C156" s="16"/>
      <c r="D156" s="15"/>
      <c r="E156" s="17" t="str">
        <f>IF(D156="","",IFERROR(INDEX('Facturi emise'!$D$5:$D$1004,MATCH(D156,'Facturi emise'!$B$5:$B$1004,0)),""))</f>
        <v/>
      </c>
      <c r="F156" s="18" t="str">
        <f>IF(D156="","",IFERROR(INDEX('Facturi emise'!$E$5:$E$1004,MATCH(D156,'Facturi emise'!$B$5:$B$1004,0)),""))</f>
        <v/>
      </c>
      <c r="G156" s="19" t="str">
        <f>IF(D156="","",IFERROR(INDEX('Facturi emise'!$F$5:$F$1004,MATCH(D156,'Facturi emise'!$B$5:$B$1004,0)),""))</f>
        <v/>
      </c>
      <c r="H156" s="20"/>
      <c r="I156" s="21"/>
      <c r="J156" s="15"/>
      <c r="K156" s="22" t="str">
        <f>IF(B156="","",SUMIF('Linii storno'!$B$5:$B$1004,B156,'Linii storno'!$K$5:$K$1004))</f>
        <v/>
      </c>
      <c r="L156" s="22" t="str">
        <f>IF(B156="","",SUMIF('Linii storno'!$B$5:$B$1004,B156,'Linii storno'!$L$5:$L$1004))</f>
        <v/>
      </c>
      <c r="M156" s="22" t="str">
        <f t="shared" si="6"/>
        <v/>
      </c>
      <c r="N156" s="22" t="str">
        <f>IF(D156="","",SUMIF('Facturi emise'!$B$5:$B$1004,D156,'Facturi emise'!$N$5:$N$1004))</f>
        <v/>
      </c>
      <c r="O156" s="22" t="str">
        <f t="shared" si="7"/>
        <v/>
      </c>
      <c r="P156" s="15"/>
      <c r="Q156" s="17" t="str">
        <f t="shared" si="8"/>
        <v/>
      </c>
      <c r="R156" s="23" t="str">
        <f ca="1">IF(AND(B156="",D156=""),"",TRIM(IF(COUNTIF($B$5:$B$304,B156)&gt;1,"Număr dublat. ","")&amp;IF(OR(C156="",D156="",H156="",I156=""),"Date incomplete. ","")&amp;IF(AND(D156&lt;&gt;"",COUNTIF('Facturi emise'!$B$5:$B$1004,D156)=0),"Factura inițială nu există în Facturi emise. ","")&amp;IF(COUNTIF('Linii storno'!$B$5:$B$1004,B156)=0,"Nicio linie stornată. ","")&amp;IF(AND(N(O156)&gt;0,O156&gt;N(N156)+0.01),"Stornat mai mult decât factura inițială. ","")&amp;IF(AND(H156="Stornare totală",ABS(N(M156)+N(N156))&gt;0.01),"Stornare totală, dar suma diferă de factura inițială. ","")&amp;IF(AND(I156="Eroare în factură",J156=""),"Emite și factura corectă. ","")&amp;IF(AND(C156&lt;&gt;"",P156&lt;&gt;"Da"),IF(TODAY()&gt;Q156,"Netransmisă în e-Factura – termen depășit. ","De transmis în e-Factura până la "&amp;RIGHT("0"&amp;DAY(Q156),2)&amp;"."&amp;RIGHT("0"&amp;MONTH(Q156),2)&amp;"."&amp;YEAR(Q156)&amp;". "),"")))</f>
        <v/>
      </c>
    </row>
    <row r="157" spans="2:18" x14ac:dyDescent="0.2">
      <c r="B157" s="15"/>
      <c r="C157" s="16"/>
      <c r="D157" s="15"/>
      <c r="E157" s="17" t="str">
        <f>IF(D157="","",IFERROR(INDEX('Facturi emise'!$D$5:$D$1004,MATCH(D157,'Facturi emise'!$B$5:$B$1004,0)),""))</f>
        <v/>
      </c>
      <c r="F157" s="18" t="str">
        <f>IF(D157="","",IFERROR(INDEX('Facturi emise'!$E$5:$E$1004,MATCH(D157,'Facturi emise'!$B$5:$B$1004,0)),""))</f>
        <v/>
      </c>
      <c r="G157" s="19" t="str">
        <f>IF(D157="","",IFERROR(INDEX('Facturi emise'!$F$5:$F$1004,MATCH(D157,'Facturi emise'!$B$5:$B$1004,0)),""))</f>
        <v/>
      </c>
      <c r="H157" s="20"/>
      <c r="I157" s="21"/>
      <c r="J157" s="15"/>
      <c r="K157" s="22" t="str">
        <f>IF(B157="","",SUMIF('Linii storno'!$B$5:$B$1004,B157,'Linii storno'!$K$5:$K$1004))</f>
        <v/>
      </c>
      <c r="L157" s="22" t="str">
        <f>IF(B157="","",SUMIF('Linii storno'!$B$5:$B$1004,B157,'Linii storno'!$L$5:$L$1004))</f>
        <v/>
      </c>
      <c r="M157" s="22" t="str">
        <f t="shared" si="6"/>
        <v/>
      </c>
      <c r="N157" s="22" t="str">
        <f>IF(D157="","",SUMIF('Facturi emise'!$B$5:$B$1004,D157,'Facturi emise'!$N$5:$N$1004))</f>
        <v/>
      </c>
      <c r="O157" s="22" t="str">
        <f t="shared" si="7"/>
        <v/>
      </c>
      <c r="P157" s="15"/>
      <c r="Q157" s="17" t="str">
        <f t="shared" si="8"/>
        <v/>
      </c>
      <c r="R157" s="23" t="str">
        <f ca="1">IF(AND(B157="",D157=""),"",TRIM(IF(COUNTIF($B$5:$B$304,B157)&gt;1,"Număr dublat. ","")&amp;IF(OR(C157="",D157="",H157="",I157=""),"Date incomplete. ","")&amp;IF(AND(D157&lt;&gt;"",COUNTIF('Facturi emise'!$B$5:$B$1004,D157)=0),"Factura inițială nu există în Facturi emise. ","")&amp;IF(COUNTIF('Linii storno'!$B$5:$B$1004,B157)=0,"Nicio linie stornată. ","")&amp;IF(AND(N(O157)&gt;0,O157&gt;N(N157)+0.01),"Stornat mai mult decât factura inițială. ","")&amp;IF(AND(H157="Stornare totală",ABS(N(M157)+N(N157))&gt;0.01),"Stornare totală, dar suma diferă de factura inițială. ","")&amp;IF(AND(I157="Eroare în factură",J157=""),"Emite și factura corectă. ","")&amp;IF(AND(C157&lt;&gt;"",P157&lt;&gt;"Da"),IF(TODAY()&gt;Q157,"Netransmisă în e-Factura – termen depășit. ","De transmis în e-Factura până la "&amp;RIGHT("0"&amp;DAY(Q157),2)&amp;"."&amp;RIGHT("0"&amp;MONTH(Q157),2)&amp;"."&amp;YEAR(Q157)&amp;". "),"")))</f>
        <v/>
      </c>
    </row>
    <row r="158" spans="2:18" x14ac:dyDescent="0.2">
      <c r="B158" s="15"/>
      <c r="C158" s="16"/>
      <c r="D158" s="15"/>
      <c r="E158" s="17" t="str">
        <f>IF(D158="","",IFERROR(INDEX('Facturi emise'!$D$5:$D$1004,MATCH(D158,'Facturi emise'!$B$5:$B$1004,0)),""))</f>
        <v/>
      </c>
      <c r="F158" s="18" t="str">
        <f>IF(D158="","",IFERROR(INDEX('Facturi emise'!$E$5:$E$1004,MATCH(D158,'Facturi emise'!$B$5:$B$1004,0)),""))</f>
        <v/>
      </c>
      <c r="G158" s="19" t="str">
        <f>IF(D158="","",IFERROR(INDEX('Facturi emise'!$F$5:$F$1004,MATCH(D158,'Facturi emise'!$B$5:$B$1004,0)),""))</f>
        <v/>
      </c>
      <c r="H158" s="20"/>
      <c r="I158" s="21"/>
      <c r="J158" s="15"/>
      <c r="K158" s="22" t="str">
        <f>IF(B158="","",SUMIF('Linii storno'!$B$5:$B$1004,B158,'Linii storno'!$K$5:$K$1004))</f>
        <v/>
      </c>
      <c r="L158" s="22" t="str">
        <f>IF(B158="","",SUMIF('Linii storno'!$B$5:$B$1004,B158,'Linii storno'!$L$5:$L$1004))</f>
        <v/>
      </c>
      <c r="M158" s="22" t="str">
        <f t="shared" si="6"/>
        <v/>
      </c>
      <c r="N158" s="22" t="str">
        <f>IF(D158="","",SUMIF('Facturi emise'!$B$5:$B$1004,D158,'Facturi emise'!$N$5:$N$1004))</f>
        <v/>
      </c>
      <c r="O158" s="22" t="str">
        <f t="shared" si="7"/>
        <v/>
      </c>
      <c r="P158" s="15"/>
      <c r="Q158" s="17" t="str">
        <f t="shared" si="8"/>
        <v/>
      </c>
      <c r="R158" s="23" t="str">
        <f ca="1">IF(AND(B158="",D158=""),"",TRIM(IF(COUNTIF($B$5:$B$304,B158)&gt;1,"Număr dublat. ","")&amp;IF(OR(C158="",D158="",H158="",I158=""),"Date incomplete. ","")&amp;IF(AND(D158&lt;&gt;"",COUNTIF('Facturi emise'!$B$5:$B$1004,D158)=0),"Factura inițială nu există în Facturi emise. ","")&amp;IF(COUNTIF('Linii storno'!$B$5:$B$1004,B158)=0,"Nicio linie stornată. ","")&amp;IF(AND(N(O158)&gt;0,O158&gt;N(N158)+0.01),"Stornat mai mult decât factura inițială. ","")&amp;IF(AND(H158="Stornare totală",ABS(N(M158)+N(N158))&gt;0.01),"Stornare totală, dar suma diferă de factura inițială. ","")&amp;IF(AND(I158="Eroare în factură",J158=""),"Emite și factura corectă. ","")&amp;IF(AND(C158&lt;&gt;"",P158&lt;&gt;"Da"),IF(TODAY()&gt;Q158,"Netransmisă în e-Factura – termen depășit. ","De transmis în e-Factura până la "&amp;RIGHT("0"&amp;DAY(Q158),2)&amp;"."&amp;RIGHT("0"&amp;MONTH(Q158),2)&amp;"."&amp;YEAR(Q158)&amp;". "),"")))</f>
        <v/>
      </c>
    </row>
    <row r="159" spans="2:18" x14ac:dyDescent="0.2">
      <c r="B159" s="15"/>
      <c r="C159" s="16"/>
      <c r="D159" s="15"/>
      <c r="E159" s="17" t="str">
        <f>IF(D159="","",IFERROR(INDEX('Facturi emise'!$D$5:$D$1004,MATCH(D159,'Facturi emise'!$B$5:$B$1004,0)),""))</f>
        <v/>
      </c>
      <c r="F159" s="18" t="str">
        <f>IF(D159="","",IFERROR(INDEX('Facturi emise'!$E$5:$E$1004,MATCH(D159,'Facturi emise'!$B$5:$B$1004,0)),""))</f>
        <v/>
      </c>
      <c r="G159" s="19" t="str">
        <f>IF(D159="","",IFERROR(INDEX('Facturi emise'!$F$5:$F$1004,MATCH(D159,'Facturi emise'!$B$5:$B$1004,0)),""))</f>
        <v/>
      </c>
      <c r="H159" s="20"/>
      <c r="I159" s="21"/>
      <c r="J159" s="15"/>
      <c r="K159" s="22" t="str">
        <f>IF(B159="","",SUMIF('Linii storno'!$B$5:$B$1004,B159,'Linii storno'!$K$5:$K$1004))</f>
        <v/>
      </c>
      <c r="L159" s="22" t="str">
        <f>IF(B159="","",SUMIF('Linii storno'!$B$5:$B$1004,B159,'Linii storno'!$L$5:$L$1004))</f>
        <v/>
      </c>
      <c r="M159" s="22" t="str">
        <f t="shared" si="6"/>
        <v/>
      </c>
      <c r="N159" s="22" t="str">
        <f>IF(D159="","",SUMIF('Facturi emise'!$B$5:$B$1004,D159,'Facturi emise'!$N$5:$N$1004))</f>
        <v/>
      </c>
      <c r="O159" s="22" t="str">
        <f t="shared" si="7"/>
        <v/>
      </c>
      <c r="P159" s="15"/>
      <c r="Q159" s="17" t="str">
        <f t="shared" si="8"/>
        <v/>
      </c>
      <c r="R159" s="23" t="str">
        <f ca="1">IF(AND(B159="",D159=""),"",TRIM(IF(COUNTIF($B$5:$B$304,B159)&gt;1,"Număr dublat. ","")&amp;IF(OR(C159="",D159="",H159="",I159=""),"Date incomplete. ","")&amp;IF(AND(D159&lt;&gt;"",COUNTIF('Facturi emise'!$B$5:$B$1004,D159)=0),"Factura inițială nu există în Facturi emise. ","")&amp;IF(COUNTIF('Linii storno'!$B$5:$B$1004,B159)=0,"Nicio linie stornată. ","")&amp;IF(AND(N(O159)&gt;0,O159&gt;N(N159)+0.01),"Stornat mai mult decât factura inițială. ","")&amp;IF(AND(H159="Stornare totală",ABS(N(M159)+N(N159))&gt;0.01),"Stornare totală, dar suma diferă de factura inițială. ","")&amp;IF(AND(I159="Eroare în factură",J159=""),"Emite și factura corectă. ","")&amp;IF(AND(C159&lt;&gt;"",P159&lt;&gt;"Da"),IF(TODAY()&gt;Q159,"Netransmisă în e-Factura – termen depășit. ","De transmis în e-Factura până la "&amp;RIGHT("0"&amp;DAY(Q159),2)&amp;"."&amp;RIGHT("0"&amp;MONTH(Q159),2)&amp;"."&amp;YEAR(Q159)&amp;". "),"")))</f>
        <v/>
      </c>
    </row>
    <row r="160" spans="2:18" x14ac:dyDescent="0.2">
      <c r="B160" s="15"/>
      <c r="C160" s="16"/>
      <c r="D160" s="15"/>
      <c r="E160" s="17" t="str">
        <f>IF(D160="","",IFERROR(INDEX('Facturi emise'!$D$5:$D$1004,MATCH(D160,'Facturi emise'!$B$5:$B$1004,0)),""))</f>
        <v/>
      </c>
      <c r="F160" s="18" t="str">
        <f>IF(D160="","",IFERROR(INDEX('Facturi emise'!$E$5:$E$1004,MATCH(D160,'Facturi emise'!$B$5:$B$1004,0)),""))</f>
        <v/>
      </c>
      <c r="G160" s="19" t="str">
        <f>IF(D160="","",IFERROR(INDEX('Facturi emise'!$F$5:$F$1004,MATCH(D160,'Facturi emise'!$B$5:$B$1004,0)),""))</f>
        <v/>
      </c>
      <c r="H160" s="20"/>
      <c r="I160" s="21"/>
      <c r="J160" s="15"/>
      <c r="K160" s="22" t="str">
        <f>IF(B160="","",SUMIF('Linii storno'!$B$5:$B$1004,B160,'Linii storno'!$K$5:$K$1004))</f>
        <v/>
      </c>
      <c r="L160" s="22" t="str">
        <f>IF(B160="","",SUMIF('Linii storno'!$B$5:$B$1004,B160,'Linii storno'!$L$5:$L$1004))</f>
        <v/>
      </c>
      <c r="M160" s="22" t="str">
        <f t="shared" si="6"/>
        <v/>
      </c>
      <c r="N160" s="22" t="str">
        <f>IF(D160="","",SUMIF('Facturi emise'!$B$5:$B$1004,D160,'Facturi emise'!$N$5:$N$1004))</f>
        <v/>
      </c>
      <c r="O160" s="22" t="str">
        <f t="shared" si="7"/>
        <v/>
      </c>
      <c r="P160" s="15"/>
      <c r="Q160" s="17" t="str">
        <f t="shared" si="8"/>
        <v/>
      </c>
      <c r="R160" s="23" t="str">
        <f ca="1">IF(AND(B160="",D160=""),"",TRIM(IF(COUNTIF($B$5:$B$304,B160)&gt;1,"Număr dublat. ","")&amp;IF(OR(C160="",D160="",H160="",I160=""),"Date incomplete. ","")&amp;IF(AND(D160&lt;&gt;"",COUNTIF('Facturi emise'!$B$5:$B$1004,D160)=0),"Factura inițială nu există în Facturi emise. ","")&amp;IF(COUNTIF('Linii storno'!$B$5:$B$1004,B160)=0,"Nicio linie stornată. ","")&amp;IF(AND(N(O160)&gt;0,O160&gt;N(N160)+0.01),"Stornat mai mult decât factura inițială. ","")&amp;IF(AND(H160="Stornare totală",ABS(N(M160)+N(N160))&gt;0.01),"Stornare totală, dar suma diferă de factura inițială. ","")&amp;IF(AND(I160="Eroare în factură",J160=""),"Emite și factura corectă. ","")&amp;IF(AND(C160&lt;&gt;"",P160&lt;&gt;"Da"),IF(TODAY()&gt;Q160,"Netransmisă în e-Factura – termen depășit. ","De transmis în e-Factura până la "&amp;RIGHT("0"&amp;DAY(Q160),2)&amp;"."&amp;RIGHT("0"&amp;MONTH(Q160),2)&amp;"."&amp;YEAR(Q160)&amp;". "),"")))</f>
        <v/>
      </c>
    </row>
    <row r="161" spans="2:18" x14ac:dyDescent="0.2">
      <c r="B161" s="15"/>
      <c r="C161" s="16"/>
      <c r="D161" s="15"/>
      <c r="E161" s="17" t="str">
        <f>IF(D161="","",IFERROR(INDEX('Facturi emise'!$D$5:$D$1004,MATCH(D161,'Facturi emise'!$B$5:$B$1004,0)),""))</f>
        <v/>
      </c>
      <c r="F161" s="18" t="str">
        <f>IF(D161="","",IFERROR(INDEX('Facturi emise'!$E$5:$E$1004,MATCH(D161,'Facturi emise'!$B$5:$B$1004,0)),""))</f>
        <v/>
      </c>
      <c r="G161" s="19" t="str">
        <f>IF(D161="","",IFERROR(INDEX('Facturi emise'!$F$5:$F$1004,MATCH(D161,'Facturi emise'!$B$5:$B$1004,0)),""))</f>
        <v/>
      </c>
      <c r="H161" s="20"/>
      <c r="I161" s="21"/>
      <c r="J161" s="15"/>
      <c r="K161" s="22" t="str">
        <f>IF(B161="","",SUMIF('Linii storno'!$B$5:$B$1004,B161,'Linii storno'!$K$5:$K$1004))</f>
        <v/>
      </c>
      <c r="L161" s="22" t="str">
        <f>IF(B161="","",SUMIF('Linii storno'!$B$5:$B$1004,B161,'Linii storno'!$L$5:$L$1004))</f>
        <v/>
      </c>
      <c r="M161" s="22" t="str">
        <f t="shared" si="6"/>
        <v/>
      </c>
      <c r="N161" s="22" t="str">
        <f>IF(D161="","",SUMIF('Facturi emise'!$B$5:$B$1004,D161,'Facturi emise'!$N$5:$N$1004))</f>
        <v/>
      </c>
      <c r="O161" s="22" t="str">
        <f t="shared" si="7"/>
        <v/>
      </c>
      <c r="P161" s="15"/>
      <c r="Q161" s="17" t="str">
        <f t="shared" si="8"/>
        <v/>
      </c>
      <c r="R161" s="23" t="str">
        <f ca="1">IF(AND(B161="",D161=""),"",TRIM(IF(COUNTIF($B$5:$B$304,B161)&gt;1,"Număr dublat. ","")&amp;IF(OR(C161="",D161="",H161="",I161=""),"Date incomplete. ","")&amp;IF(AND(D161&lt;&gt;"",COUNTIF('Facturi emise'!$B$5:$B$1004,D161)=0),"Factura inițială nu există în Facturi emise. ","")&amp;IF(COUNTIF('Linii storno'!$B$5:$B$1004,B161)=0,"Nicio linie stornată. ","")&amp;IF(AND(N(O161)&gt;0,O161&gt;N(N161)+0.01),"Stornat mai mult decât factura inițială. ","")&amp;IF(AND(H161="Stornare totală",ABS(N(M161)+N(N161))&gt;0.01),"Stornare totală, dar suma diferă de factura inițială. ","")&amp;IF(AND(I161="Eroare în factură",J161=""),"Emite și factura corectă. ","")&amp;IF(AND(C161&lt;&gt;"",P161&lt;&gt;"Da"),IF(TODAY()&gt;Q161,"Netransmisă în e-Factura – termen depășit. ","De transmis în e-Factura până la "&amp;RIGHT("0"&amp;DAY(Q161),2)&amp;"."&amp;RIGHT("0"&amp;MONTH(Q161),2)&amp;"."&amp;YEAR(Q161)&amp;". "),"")))</f>
        <v/>
      </c>
    </row>
    <row r="162" spans="2:18" x14ac:dyDescent="0.2">
      <c r="B162" s="15"/>
      <c r="C162" s="16"/>
      <c r="D162" s="15"/>
      <c r="E162" s="17" t="str">
        <f>IF(D162="","",IFERROR(INDEX('Facturi emise'!$D$5:$D$1004,MATCH(D162,'Facturi emise'!$B$5:$B$1004,0)),""))</f>
        <v/>
      </c>
      <c r="F162" s="18" t="str">
        <f>IF(D162="","",IFERROR(INDEX('Facturi emise'!$E$5:$E$1004,MATCH(D162,'Facturi emise'!$B$5:$B$1004,0)),""))</f>
        <v/>
      </c>
      <c r="G162" s="19" t="str">
        <f>IF(D162="","",IFERROR(INDEX('Facturi emise'!$F$5:$F$1004,MATCH(D162,'Facturi emise'!$B$5:$B$1004,0)),""))</f>
        <v/>
      </c>
      <c r="H162" s="20"/>
      <c r="I162" s="21"/>
      <c r="J162" s="15"/>
      <c r="K162" s="22" t="str">
        <f>IF(B162="","",SUMIF('Linii storno'!$B$5:$B$1004,B162,'Linii storno'!$K$5:$K$1004))</f>
        <v/>
      </c>
      <c r="L162" s="22" t="str">
        <f>IF(B162="","",SUMIF('Linii storno'!$B$5:$B$1004,B162,'Linii storno'!$L$5:$L$1004))</f>
        <v/>
      </c>
      <c r="M162" s="22" t="str">
        <f t="shared" si="6"/>
        <v/>
      </c>
      <c r="N162" s="22" t="str">
        <f>IF(D162="","",SUMIF('Facturi emise'!$B$5:$B$1004,D162,'Facturi emise'!$N$5:$N$1004))</f>
        <v/>
      </c>
      <c r="O162" s="22" t="str">
        <f t="shared" si="7"/>
        <v/>
      </c>
      <c r="P162" s="15"/>
      <c r="Q162" s="17" t="str">
        <f t="shared" si="8"/>
        <v/>
      </c>
      <c r="R162" s="23" t="str">
        <f ca="1">IF(AND(B162="",D162=""),"",TRIM(IF(COUNTIF($B$5:$B$304,B162)&gt;1,"Număr dublat. ","")&amp;IF(OR(C162="",D162="",H162="",I162=""),"Date incomplete. ","")&amp;IF(AND(D162&lt;&gt;"",COUNTIF('Facturi emise'!$B$5:$B$1004,D162)=0),"Factura inițială nu există în Facturi emise. ","")&amp;IF(COUNTIF('Linii storno'!$B$5:$B$1004,B162)=0,"Nicio linie stornată. ","")&amp;IF(AND(N(O162)&gt;0,O162&gt;N(N162)+0.01),"Stornat mai mult decât factura inițială. ","")&amp;IF(AND(H162="Stornare totală",ABS(N(M162)+N(N162))&gt;0.01),"Stornare totală, dar suma diferă de factura inițială. ","")&amp;IF(AND(I162="Eroare în factură",J162=""),"Emite și factura corectă. ","")&amp;IF(AND(C162&lt;&gt;"",P162&lt;&gt;"Da"),IF(TODAY()&gt;Q162,"Netransmisă în e-Factura – termen depășit. ","De transmis în e-Factura până la "&amp;RIGHT("0"&amp;DAY(Q162),2)&amp;"."&amp;RIGHT("0"&amp;MONTH(Q162),2)&amp;"."&amp;YEAR(Q162)&amp;". "),"")))</f>
        <v/>
      </c>
    </row>
    <row r="163" spans="2:18" x14ac:dyDescent="0.2">
      <c r="B163" s="15"/>
      <c r="C163" s="16"/>
      <c r="D163" s="15"/>
      <c r="E163" s="17" t="str">
        <f>IF(D163="","",IFERROR(INDEX('Facturi emise'!$D$5:$D$1004,MATCH(D163,'Facturi emise'!$B$5:$B$1004,0)),""))</f>
        <v/>
      </c>
      <c r="F163" s="18" t="str">
        <f>IF(D163="","",IFERROR(INDEX('Facturi emise'!$E$5:$E$1004,MATCH(D163,'Facturi emise'!$B$5:$B$1004,0)),""))</f>
        <v/>
      </c>
      <c r="G163" s="19" t="str">
        <f>IF(D163="","",IFERROR(INDEX('Facturi emise'!$F$5:$F$1004,MATCH(D163,'Facturi emise'!$B$5:$B$1004,0)),""))</f>
        <v/>
      </c>
      <c r="H163" s="20"/>
      <c r="I163" s="21"/>
      <c r="J163" s="15"/>
      <c r="K163" s="22" t="str">
        <f>IF(B163="","",SUMIF('Linii storno'!$B$5:$B$1004,B163,'Linii storno'!$K$5:$K$1004))</f>
        <v/>
      </c>
      <c r="L163" s="22" t="str">
        <f>IF(B163="","",SUMIF('Linii storno'!$B$5:$B$1004,B163,'Linii storno'!$L$5:$L$1004))</f>
        <v/>
      </c>
      <c r="M163" s="22" t="str">
        <f t="shared" si="6"/>
        <v/>
      </c>
      <c r="N163" s="22" t="str">
        <f>IF(D163="","",SUMIF('Facturi emise'!$B$5:$B$1004,D163,'Facturi emise'!$N$5:$N$1004))</f>
        <v/>
      </c>
      <c r="O163" s="22" t="str">
        <f t="shared" si="7"/>
        <v/>
      </c>
      <c r="P163" s="15"/>
      <c r="Q163" s="17" t="str">
        <f t="shared" si="8"/>
        <v/>
      </c>
      <c r="R163" s="23" t="str">
        <f ca="1">IF(AND(B163="",D163=""),"",TRIM(IF(COUNTIF($B$5:$B$304,B163)&gt;1,"Număr dublat. ","")&amp;IF(OR(C163="",D163="",H163="",I163=""),"Date incomplete. ","")&amp;IF(AND(D163&lt;&gt;"",COUNTIF('Facturi emise'!$B$5:$B$1004,D163)=0),"Factura inițială nu există în Facturi emise. ","")&amp;IF(COUNTIF('Linii storno'!$B$5:$B$1004,B163)=0,"Nicio linie stornată. ","")&amp;IF(AND(N(O163)&gt;0,O163&gt;N(N163)+0.01),"Stornat mai mult decât factura inițială. ","")&amp;IF(AND(H163="Stornare totală",ABS(N(M163)+N(N163))&gt;0.01),"Stornare totală, dar suma diferă de factura inițială. ","")&amp;IF(AND(I163="Eroare în factură",J163=""),"Emite și factura corectă. ","")&amp;IF(AND(C163&lt;&gt;"",P163&lt;&gt;"Da"),IF(TODAY()&gt;Q163,"Netransmisă în e-Factura – termen depășit. ","De transmis în e-Factura până la "&amp;RIGHT("0"&amp;DAY(Q163),2)&amp;"."&amp;RIGHT("0"&amp;MONTH(Q163),2)&amp;"."&amp;YEAR(Q163)&amp;". "),"")))</f>
        <v/>
      </c>
    </row>
    <row r="164" spans="2:18" x14ac:dyDescent="0.2">
      <c r="B164" s="15"/>
      <c r="C164" s="16"/>
      <c r="D164" s="15"/>
      <c r="E164" s="17" t="str">
        <f>IF(D164="","",IFERROR(INDEX('Facturi emise'!$D$5:$D$1004,MATCH(D164,'Facturi emise'!$B$5:$B$1004,0)),""))</f>
        <v/>
      </c>
      <c r="F164" s="18" t="str">
        <f>IF(D164="","",IFERROR(INDEX('Facturi emise'!$E$5:$E$1004,MATCH(D164,'Facturi emise'!$B$5:$B$1004,0)),""))</f>
        <v/>
      </c>
      <c r="G164" s="19" t="str">
        <f>IF(D164="","",IFERROR(INDEX('Facturi emise'!$F$5:$F$1004,MATCH(D164,'Facturi emise'!$B$5:$B$1004,0)),""))</f>
        <v/>
      </c>
      <c r="H164" s="20"/>
      <c r="I164" s="21"/>
      <c r="J164" s="15"/>
      <c r="K164" s="22" t="str">
        <f>IF(B164="","",SUMIF('Linii storno'!$B$5:$B$1004,B164,'Linii storno'!$K$5:$K$1004))</f>
        <v/>
      </c>
      <c r="L164" s="22" t="str">
        <f>IF(B164="","",SUMIF('Linii storno'!$B$5:$B$1004,B164,'Linii storno'!$L$5:$L$1004))</f>
        <v/>
      </c>
      <c r="M164" s="22" t="str">
        <f t="shared" si="6"/>
        <v/>
      </c>
      <c r="N164" s="22" t="str">
        <f>IF(D164="","",SUMIF('Facturi emise'!$B$5:$B$1004,D164,'Facturi emise'!$N$5:$N$1004))</f>
        <v/>
      </c>
      <c r="O164" s="22" t="str">
        <f t="shared" si="7"/>
        <v/>
      </c>
      <c r="P164" s="15"/>
      <c r="Q164" s="17" t="str">
        <f t="shared" si="8"/>
        <v/>
      </c>
      <c r="R164" s="23" t="str">
        <f ca="1">IF(AND(B164="",D164=""),"",TRIM(IF(COUNTIF($B$5:$B$304,B164)&gt;1,"Număr dublat. ","")&amp;IF(OR(C164="",D164="",H164="",I164=""),"Date incomplete. ","")&amp;IF(AND(D164&lt;&gt;"",COUNTIF('Facturi emise'!$B$5:$B$1004,D164)=0),"Factura inițială nu există în Facturi emise. ","")&amp;IF(COUNTIF('Linii storno'!$B$5:$B$1004,B164)=0,"Nicio linie stornată. ","")&amp;IF(AND(N(O164)&gt;0,O164&gt;N(N164)+0.01),"Stornat mai mult decât factura inițială. ","")&amp;IF(AND(H164="Stornare totală",ABS(N(M164)+N(N164))&gt;0.01),"Stornare totală, dar suma diferă de factura inițială. ","")&amp;IF(AND(I164="Eroare în factură",J164=""),"Emite și factura corectă. ","")&amp;IF(AND(C164&lt;&gt;"",P164&lt;&gt;"Da"),IF(TODAY()&gt;Q164,"Netransmisă în e-Factura – termen depășit. ","De transmis în e-Factura până la "&amp;RIGHT("0"&amp;DAY(Q164),2)&amp;"."&amp;RIGHT("0"&amp;MONTH(Q164),2)&amp;"."&amp;YEAR(Q164)&amp;". "),"")))</f>
        <v/>
      </c>
    </row>
    <row r="165" spans="2:18" x14ac:dyDescent="0.2">
      <c r="B165" s="15"/>
      <c r="C165" s="16"/>
      <c r="D165" s="15"/>
      <c r="E165" s="17" t="str">
        <f>IF(D165="","",IFERROR(INDEX('Facturi emise'!$D$5:$D$1004,MATCH(D165,'Facturi emise'!$B$5:$B$1004,0)),""))</f>
        <v/>
      </c>
      <c r="F165" s="18" t="str">
        <f>IF(D165="","",IFERROR(INDEX('Facturi emise'!$E$5:$E$1004,MATCH(D165,'Facturi emise'!$B$5:$B$1004,0)),""))</f>
        <v/>
      </c>
      <c r="G165" s="19" t="str">
        <f>IF(D165="","",IFERROR(INDEX('Facturi emise'!$F$5:$F$1004,MATCH(D165,'Facturi emise'!$B$5:$B$1004,0)),""))</f>
        <v/>
      </c>
      <c r="H165" s="20"/>
      <c r="I165" s="21"/>
      <c r="J165" s="15"/>
      <c r="K165" s="22" t="str">
        <f>IF(B165="","",SUMIF('Linii storno'!$B$5:$B$1004,B165,'Linii storno'!$K$5:$K$1004))</f>
        <v/>
      </c>
      <c r="L165" s="22" t="str">
        <f>IF(B165="","",SUMIF('Linii storno'!$B$5:$B$1004,B165,'Linii storno'!$L$5:$L$1004))</f>
        <v/>
      </c>
      <c r="M165" s="22" t="str">
        <f t="shared" si="6"/>
        <v/>
      </c>
      <c r="N165" s="22" t="str">
        <f>IF(D165="","",SUMIF('Facturi emise'!$B$5:$B$1004,D165,'Facturi emise'!$N$5:$N$1004))</f>
        <v/>
      </c>
      <c r="O165" s="22" t="str">
        <f t="shared" si="7"/>
        <v/>
      </c>
      <c r="P165" s="15"/>
      <c r="Q165" s="17" t="str">
        <f t="shared" si="8"/>
        <v/>
      </c>
      <c r="R165" s="23" t="str">
        <f ca="1">IF(AND(B165="",D165=""),"",TRIM(IF(COUNTIF($B$5:$B$304,B165)&gt;1,"Număr dublat. ","")&amp;IF(OR(C165="",D165="",H165="",I165=""),"Date incomplete. ","")&amp;IF(AND(D165&lt;&gt;"",COUNTIF('Facturi emise'!$B$5:$B$1004,D165)=0),"Factura inițială nu există în Facturi emise. ","")&amp;IF(COUNTIF('Linii storno'!$B$5:$B$1004,B165)=0,"Nicio linie stornată. ","")&amp;IF(AND(N(O165)&gt;0,O165&gt;N(N165)+0.01),"Stornat mai mult decât factura inițială. ","")&amp;IF(AND(H165="Stornare totală",ABS(N(M165)+N(N165))&gt;0.01),"Stornare totală, dar suma diferă de factura inițială. ","")&amp;IF(AND(I165="Eroare în factură",J165=""),"Emite și factura corectă. ","")&amp;IF(AND(C165&lt;&gt;"",P165&lt;&gt;"Da"),IF(TODAY()&gt;Q165,"Netransmisă în e-Factura – termen depășit. ","De transmis în e-Factura până la "&amp;RIGHT("0"&amp;DAY(Q165),2)&amp;"."&amp;RIGHT("0"&amp;MONTH(Q165),2)&amp;"."&amp;YEAR(Q165)&amp;". "),"")))</f>
        <v/>
      </c>
    </row>
    <row r="166" spans="2:18" x14ac:dyDescent="0.2">
      <c r="B166" s="15"/>
      <c r="C166" s="16"/>
      <c r="D166" s="15"/>
      <c r="E166" s="17" t="str">
        <f>IF(D166="","",IFERROR(INDEX('Facturi emise'!$D$5:$D$1004,MATCH(D166,'Facturi emise'!$B$5:$B$1004,0)),""))</f>
        <v/>
      </c>
      <c r="F166" s="18" t="str">
        <f>IF(D166="","",IFERROR(INDEX('Facturi emise'!$E$5:$E$1004,MATCH(D166,'Facturi emise'!$B$5:$B$1004,0)),""))</f>
        <v/>
      </c>
      <c r="G166" s="19" t="str">
        <f>IF(D166="","",IFERROR(INDEX('Facturi emise'!$F$5:$F$1004,MATCH(D166,'Facturi emise'!$B$5:$B$1004,0)),""))</f>
        <v/>
      </c>
      <c r="H166" s="20"/>
      <c r="I166" s="21"/>
      <c r="J166" s="15"/>
      <c r="K166" s="22" t="str">
        <f>IF(B166="","",SUMIF('Linii storno'!$B$5:$B$1004,B166,'Linii storno'!$K$5:$K$1004))</f>
        <v/>
      </c>
      <c r="L166" s="22" t="str">
        <f>IF(B166="","",SUMIF('Linii storno'!$B$5:$B$1004,B166,'Linii storno'!$L$5:$L$1004))</f>
        <v/>
      </c>
      <c r="M166" s="22" t="str">
        <f t="shared" si="6"/>
        <v/>
      </c>
      <c r="N166" s="22" t="str">
        <f>IF(D166="","",SUMIF('Facturi emise'!$B$5:$B$1004,D166,'Facturi emise'!$N$5:$N$1004))</f>
        <v/>
      </c>
      <c r="O166" s="22" t="str">
        <f t="shared" si="7"/>
        <v/>
      </c>
      <c r="P166" s="15"/>
      <c r="Q166" s="17" t="str">
        <f t="shared" si="8"/>
        <v/>
      </c>
      <c r="R166" s="23" t="str">
        <f ca="1">IF(AND(B166="",D166=""),"",TRIM(IF(COUNTIF($B$5:$B$304,B166)&gt;1,"Număr dublat. ","")&amp;IF(OR(C166="",D166="",H166="",I166=""),"Date incomplete. ","")&amp;IF(AND(D166&lt;&gt;"",COUNTIF('Facturi emise'!$B$5:$B$1004,D166)=0),"Factura inițială nu există în Facturi emise. ","")&amp;IF(COUNTIF('Linii storno'!$B$5:$B$1004,B166)=0,"Nicio linie stornată. ","")&amp;IF(AND(N(O166)&gt;0,O166&gt;N(N166)+0.01),"Stornat mai mult decât factura inițială. ","")&amp;IF(AND(H166="Stornare totală",ABS(N(M166)+N(N166))&gt;0.01),"Stornare totală, dar suma diferă de factura inițială. ","")&amp;IF(AND(I166="Eroare în factură",J166=""),"Emite și factura corectă. ","")&amp;IF(AND(C166&lt;&gt;"",P166&lt;&gt;"Da"),IF(TODAY()&gt;Q166,"Netransmisă în e-Factura – termen depășit. ","De transmis în e-Factura până la "&amp;RIGHT("0"&amp;DAY(Q166),2)&amp;"."&amp;RIGHT("0"&amp;MONTH(Q166),2)&amp;"."&amp;YEAR(Q166)&amp;". "),"")))</f>
        <v/>
      </c>
    </row>
    <row r="167" spans="2:18" x14ac:dyDescent="0.2">
      <c r="B167" s="15"/>
      <c r="C167" s="16"/>
      <c r="D167" s="15"/>
      <c r="E167" s="17" t="str">
        <f>IF(D167="","",IFERROR(INDEX('Facturi emise'!$D$5:$D$1004,MATCH(D167,'Facturi emise'!$B$5:$B$1004,0)),""))</f>
        <v/>
      </c>
      <c r="F167" s="18" t="str">
        <f>IF(D167="","",IFERROR(INDEX('Facturi emise'!$E$5:$E$1004,MATCH(D167,'Facturi emise'!$B$5:$B$1004,0)),""))</f>
        <v/>
      </c>
      <c r="G167" s="19" t="str">
        <f>IF(D167="","",IFERROR(INDEX('Facturi emise'!$F$5:$F$1004,MATCH(D167,'Facturi emise'!$B$5:$B$1004,0)),""))</f>
        <v/>
      </c>
      <c r="H167" s="20"/>
      <c r="I167" s="21"/>
      <c r="J167" s="15"/>
      <c r="K167" s="22" t="str">
        <f>IF(B167="","",SUMIF('Linii storno'!$B$5:$B$1004,B167,'Linii storno'!$K$5:$K$1004))</f>
        <v/>
      </c>
      <c r="L167" s="22" t="str">
        <f>IF(B167="","",SUMIF('Linii storno'!$B$5:$B$1004,B167,'Linii storno'!$L$5:$L$1004))</f>
        <v/>
      </c>
      <c r="M167" s="22" t="str">
        <f t="shared" si="6"/>
        <v/>
      </c>
      <c r="N167" s="22" t="str">
        <f>IF(D167="","",SUMIF('Facturi emise'!$B$5:$B$1004,D167,'Facturi emise'!$N$5:$N$1004))</f>
        <v/>
      </c>
      <c r="O167" s="22" t="str">
        <f t="shared" si="7"/>
        <v/>
      </c>
      <c r="P167" s="15"/>
      <c r="Q167" s="17" t="str">
        <f t="shared" si="8"/>
        <v/>
      </c>
      <c r="R167" s="23" t="str">
        <f ca="1">IF(AND(B167="",D167=""),"",TRIM(IF(COUNTIF($B$5:$B$304,B167)&gt;1,"Număr dublat. ","")&amp;IF(OR(C167="",D167="",H167="",I167=""),"Date incomplete. ","")&amp;IF(AND(D167&lt;&gt;"",COUNTIF('Facturi emise'!$B$5:$B$1004,D167)=0),"Factura inițială nu există în Facturi emise. ","")&amp;IF(COUNTIF('Linii storno'!$B$5:$B$1004,B167)=0,"Nicio linie stornată. ","")&amp;IF(AND(N(O167)&gt;0,O167&gt;N(N167)+0.01),"Stornat mai mult decât factura inițială. ","")&amp;IF(AND(H167="Stornare totală",ABS(N(M167)+N(N167))&gt;0.01),"Stornare totală, dar suma diferă de factura inițială. ","")&amp;IF(AND(I167="Eroare în factură",J167=""),"Emite și factura corectă. ","")&amp;IF(AND(C167&lt;&gt;"",P167&lt;&gt;"Da"),IF(TODAY()&gt;Q167,"Netransmisă în e-Factura – termen depășit. ","De transmis în e-Factura până la "&amp;RIGHT("0"&amp;DAY(Q167),2)&amp;"."&amp;RIGHT("0"&amp;MONTH(Q167),2)&amp;"."&amp;YEAR(Q167)&amp;". "),"")))</f>
        <v/>
      </c>
    </row>
    <row r="168" spans="2:18" x14ac:dyDescent="0.2">
      <c r="B168" s="15"/>
      <c r="C168" s="16"/>
      <c r="D168" s="15"/>
      <c r="E168" s="17" t="str">
        <f>IF(D168="","",IFERROR(INDEX('Facturi emise'!$D$5:$D$1004,MATCH(D168,'Facturi emise'!$B$5:$B$1004,0)),""))</f>
        <v/>
      </c>
      <c r="F168" s="18" t="str">
        <f>IF(D168="","",IFERROR(INDEX('Facturi emise'!$E$5:$E$1004,MATCH(D168,'Facturi emise'!$B$5:$B$1004,0)),""))</f>
        <v/>
      </c>
      <c r="G168" s="19" t="str">
        <f>IF(D168="","",IFERROR(INDEX('Facturi emise'!$F$5:$F$1004,MATCH(D168,'Facturi emise'!$B$5:$B$1004,0)),""))</f>
        <v/>
      </c>
      <c r="H168" s="20"/>
      <c r="I168" s="21"/>
      <c r="J168" s="15"/>
      <c r="K168" s="22" t="str">
        <f>IF(B168="","",SUMIF('Linii storno'!$B$5:$B$1004,B168,'Linii storno'!$K$5:$K$1004))</f>
        <v/>
      </c>
      <c r="L168" s="22" t="str">
        <f>IF(B168="","",SUMIF('Linii storno'!$B$5:$B$1004,B168,'Linii storno'!$L$5:$L$1004))</f>
        <v/>
      </c>
      <c r="M168" s="22" t="str">
        <f t="shared" si="6"/>
        <v/>
      </c>
      <c r="N168" s="22" t="str">
        <f>IF(D168="","",SUMIF('Facturi emise'!$B$5:$B$1004,D168,'Facturi emise'!$N$5:$N$1004))</f>
        <v/>
      </c>
      <c r="O168" s="22" t="str">
        <f t="shared" si="7"/>
        <v/>
      </c>
      <c r="P168" s="15"/>
      <c r="Q168" s="17" t="str">
        <f t="shared" si="8"/>
        <v/>
      </c>
      <c r="R168" s="23" t="str">
        <f ca="1">IF(AND(B168="",D168=""),"",TRIM(IF(COUNTIF($B$5:$B$304,B168)&gt;1,"Număr dublat. ","")&amp;IF(OR(C168="",D168="",H168="",I168=""),"Date incomplete. ","")&amp;IF(AND(D168&lt;&gt;"",COUNTIF('Facturi emise'!$B$5:$B$1004,D168)=0),"Factura inițială nu există în Facturi emise. ","")&amp;IF(COUNTIF('Linii storno'!$B$5:$B$1004,B168)=0,"Nicio linie stornată. ","")&amp;IF(AND(N(O168)&gt;0,O168&gt;N(N168)+0.01),"Stornat mai mult decât factura inițială. ","")&amp;IF(AND(H168="Stornare totală",ABS(N(M168)+N(N168))&gt;0.01),"Stornare totală, dar suma diferă de factura inițială. ","")&amp;IF(AND(I168="Eroare în factură",J168=""),"Emite și factura corectă. ","")&amp;IF(AND(C168&lt;&gt;"",P168&lt;&gt;"Da"),IF(TODAY()&gt;Q168,"Netransmisă în e-Factura – termen depășit. ","De transmis în e-Factura până la "&amp;RIGHT("0"&amp;DAY(Q168),2)&amp;"."&amp;RIGHT("0"&amp;MONTH(Q168),2)&amp;"."&amp;YEAR(Q168)&amp;". "),"")))</f>
        <v/>
      </c>
    </row>
    <row r="169" spans="2:18" x14ac:dyDescent="0.2">
      <c r="B169" s="15"/>
      <c r="C169" s="16"/>
      <c r="D169" s="15"/>
      <c r="E169" s="17" t="str">
        <f>IF(D169="","",IFERROR(INDEX('Facturi emise'!$D$5:$D$1004,MATCH(D169,'Facturi emise'!$B$5:$B$1004,0)),""))</f>
        <v/>
      </c>
      <c r="F169" s="18" t="str">
        <f>IF(D169="","",IFERROR(INDEX('Facturi emise'!$E$5:$E$1004,MATCH(D169,'Facturi emise'!$B$5:$B$1004,0)),""))</f>
        <v/>
      </c>
      <c r="G169" s="19" t="str">
        <f>IF(D169="","",IFERROR(INDEX('Facturi emise'!$F$5:$F$1004,MATCH(D169,'Facturi emise'!$B$5:$B$1004,0)),""))</f>
        <v/>
      </c>
      <c r="H169" s="20"/>
      <c r="I169" s="21"/>
      <c r="J169" s="15"/>
      <c r="K169" s="22" t="str">
        <f>IF(B169="","",SUMIF('Linii storno'!$B$5:$B$1004,B169,'Linii storno'!$K$5:$K$1004))</f>
        <v/>
      </c>
      <c r="L169" s="22" t="str">
        <f>IF(B169="","",SUMIF('Linii storno'!$B$5:$B$1004,B169,'Linii storno'!$L$5:$L$1004))</f>
        <v/>
      </c>
      <c r="M169" s="22" t="str">
        <f t="shared" si="6"/>
        <v/>
      </c>
      <c r="N169" s="22" t="str">
        <f>IF(D169="","",SUMIF('Facturi emise'!$B$5:$B$1004,D169,'Facturi emise'!$N$5:$N$1004))</f>
        <v/>
      </c>
      <c r="O169" s="22" t="str">
        <f t="shared" si="7"/>
        <v/>
      </c>
      <c r="P169" s="15"/>
      <c r="Q169" s="17" t="str">
        <f t="shared" si="8"/>
        <v/>
      </c>
      <c r="R169" s="23" t="str">
        <f ca="1">IF(AND(B169="",D169=""),"",TRIM(IF(COUNTIF($B$5:$B$304,B169)&gt;1,"Număr dublat. ","")&amp;IF(OR(C169="",D169="",H169="",I169=""),"Date incomplete. ","")&amp;IF(AND(D169&lt;&gt;"",COUNTIF('Facturi emise'!$B$5:$B$1004,D169)=0),"Factura inițială nu există în Facturi emise. ","")&amp;IF(COUNTIF('Linii storno'!$B$5:$B$1004,B169)=0,"Nicio linie stornată. ","")&amp;IF(AND(N(O169)&gt;0,O169&gt;N(N169)+0.01),"Stornat mai mult decât factura inițială. ","")&amp;IF(AND(H169="Stornare totală",ABS(N(M169)+N(N169))&gt;0.01),"Stornare totală, dar suma diferă de factura inițială. ","")&amp;IF(AND(I169="Eroare în factură",J169=""),"Emite și factura corectă. ","")&amp;IF(AND(C169&lt;&gt;"",P169&lt;&gt;"Da"),IF(TODAY()&gt;Q169,"Netransmisă în e-Factura – termen depășit. ","De transmis în e-Factura până la "&amp;RIGHT("0"&amp;DAY(Q169),2)&amp;"."&amp;RIGHT("0"&amp;MONTH(Q169),2)&amp;"."&amp;YEAR(Q169)&amp;". "),"")))</f>
        <v/>
      </c>
    </row>
    <row r="170" spans="2:18" x14ac:dyDescent="0.2">
      <c r="B170" s="15"/>
      <c r="C170" s="16"/>
      <c r="D170" s="15"/>
      <c r="E170" s="17" t="str">
        <f>IF(D170="","",IFERROR(INDEX('Facturi emise'!$D$5:$D$1004,MATCH(D170,'Facturi emise'!$B$5:$B$1004,0)),""))</f>
        <v/>
      </c>
      <c r="F170" s="18" t="str">
        <f>IF(D170="","",IFERROR(INDEX('Facturi emise'!$E$5:$E$1004,MATCH(D170,'Facturi emise'!$B$5:$B$1004,0)),""))</f>
        <v/>
      </c>
      <c r="G170" s="19" t="str">
        <f>IF(D170="","",IFERROR(INDEX('Facturi emise'!$F$5:$F$1004,MATCH(D170,'Facturi emise'!$B$5:$B$1004,0)),""))</f>
        <v/>
      </c>
      <c r="H170" s="20"/>
      <c r="I170" s="21"/>
      <c r="J170" s="15"/>
      <c r="K170" s="22" t="str">
        <f>IF(B170="","",SUMIF('Linii storno'!$B$5:$B$1004,B170,'Linii storno'!$K$5:$K$1004))</f>
        <v/>
      </c>
      <c r="L170" s="22" t="str">
        <f>IF(B170="","",SUMIF('Linii storno'!$B$5:$B$1004,B170,'Linii storno'!$L$5:$L$1004))</f>
        <v/>
      </c>
      <c r="M170" s="22" t="str">
        <f t="shared" si="6"/>
        <v/>
      </c>
      <c r="N170" s="22" t="str">
        <f>IF(D170="","",SUMIF('Facturi emise'!$B$5:$B$1004,D170,'Facturi emise'!$N$5:$N$1004))</f>
        <v/>
      </c>
      <c r="O170" s="22" t="str">
        <f t="shared" si="7"/>
        <v/>
      </c>
      <c r="P170" s="15"/>
      <c r="Q170" s="17" t="str">
        <f t="shared" si="8"/>
        <v/>
      </c>
      <c r="R170" s="23" t="str">
        <f ca="1">IF(AND(B170="",D170=""),"",TRIM(IF(COUNTIF($B$5:$B$304,B170)&gt;1,"Număr dublat. ","")&amp;IF(OR(C170="",D170="",H170="",I170=""),"Date incomplete. ","")&amp;IF(AND(D170&lt;&gt;"",COUNTIF('Facturi emise'!$B$5:$B$1004,D170)=0),"Factura inițială nu există în Facturi emise. ","")&amp;IF(COUNTIF('Linii storno'!$B$5:$B$1004,B170)=0,"Nicio linie stornată. ","")&amp;IF(AND(N(O170)&gt;0,O170&gt;N(N170)+0.01),"Stornat mai mult decât factura inițială. ","")&amp;IF(AND(H170="Stornare totală",ABS(N(M170)+N(N170))&gt;0.01),"Stornare totală, dar suma diferă de factura inițială. ","")&amp;IF(AND(I170="Eroare în factură",J170=""),"Emite și factura corectă. ","")&amp;IF(AND(C170&lt;&gt;"",P170&lt;&gt;"Da"),IF(TODAY()&gt;Q170,"Netransmisă în e-Factura – termen depășit. ","De transmis în e-Factura până la "&amp;RIGHT("0"&amp;DAY(Q170),2)&amp;"."&amp;RIGHT("0"&amp;MONTH(Q170),2)&amp;"."&amp;YEAR(Q170)&amp;". "),"")))</f>
        <v/>
      </c>
    </row>
    <row r="171" spans="2:18" x14ac:dyDescent="0.2">
      <c r="B171" s="15"/>
      <c r="C171" s="16"/>
      <c r="D171" s="15"/>
      <c r="E171" s="17" t="str">
        <f>IF(D171="","",IFERROR(INDEX('Facturi emise'!$D$5:$D$1004,MATCH(D171,'Facturi emise'!$B$5:$B$1004,0)),""))</f>
        <v/>
      </c>
      <c r="F171" s="18" t="str">
        <f>IF(D171="","",IFERROR(INDEX('Facturi emise'!$E$5:$E$1004,MATCH(D171,'Facturi emise'!$B$5:$B$1004,0)),""))</f>
        <v/>
      </c>
      <c r="G171" s="19" t="str">
        <f>IF(D171="","",IFERROR(INDEX('Facturi emise'!$F$5:$F$1004,MATCH(D171,'Facturi emise'!$B$5:$B$1004,0)),""))</f>
        <v/>
      </c>
      <c r="H171" s="20"/>
      <c r="I171" s="21"/>
      <c r="J171" s="15"/>
      <c r="K171" s="22" t="str">
        <f>IF(B171="","",SUMIF('Linii storno'!$B$5:$B$1004,B171,'Linii storno'!$K$5:$K$1004))</f>
        <v/>
      </c>
      <c r="L171" s="22" t="str">
        <f>IF(B171="","",SUMIF('Linii storno'!$B$5:$B$1004,B171,'Linii storno'!$L$5:$L$1004))</f>
        <v/>
      </c>
      <c r="M171" s="22" t="str">
        <f t="shared" si="6"/>
        <v/>
      </c>
      <c r="N171" s="22" t="str">
        <f>IF(D171="","",SUMIF('Facturi emise'!$B$5:$B$1004,D171,'Facturi emise'!$N$5:$N$1004))</f>
        <v/>
      </c>
      <c r="O171" s="22" t="str">
        <f t="shared" si="7"/>
        <v/>
      </c>
      <c r="P171" s="15"/>
      <c r="Q171" s="17" t="str">
        <f t="shared" si="8"/>
        <v/>
      </c>
      <c r="R171" s="23" t="str">
        <f ca="1">IF(AND(B171="",D171=""),"",TRIM(IF(COUNTIF($B$5:$B$304,B171)&gt;1,"Număr dublat. ","")&amp;IF(OR(C171="",D171="",H171="",I171=""),"Date incomplete. ","")&amp;IF(AND(D171&lt;&gt;"",COUNTIF('Facturi emise'!$B$5:$B$1004,D171)=0),"Factura inițială nu există în Facturi emise. ","")&amp;IF(COUNTIF('Linii storno'!$B$5:$B$1004,B171)=0,"Nicio linie stornată. ","")&amp;IF(AND(N(O171)&gt;0,O171&gt;N(N171)+0.01),"Stornat mai mult decât factura inițială. ","")&amp;IF(AND(H171="Stornare totală",ABS(N(M171)+N(N171))&gt;0.01),"Stornare totală, dar suma diferă de factura inițială. ","")&amp;IF(AND(I171="Eroare în factură",J171=""),"Emite și factura corectă. ","")&amp;IF(AND(C171&lt;&gt;"",P171&lt;&gt;"Da"),IF(TODAY()&gt;Q171,"Netransmisă în e-Factura – termen depășit. ","De transmis în e-Factura până la "&amp;RIGHT("0"&amp;DAY(Q171),2)&amp;"."&amp;RIGHT("0"&amp;MONTH(Q171),2)&amp;"."&amp;YEAR(Q171)&amp;". "),"")))</f>
        <v/>
      </c>
    </row>
    <row r="172" spans="2:18" x14ac:dyDescent="0.2">
      <c r="B172" s="15"/>
      <c r="C172" s="16"/>
      <c r="D172" s="15"/>
      <c r="E172" s="17" t="str">
        <f>IF(D172="","",IFERROR(INDEX('Facturi emise'!$D$5:$D$1004,MATCH(D172,'Facturi emise'!$B$5:$B$1004,0)),""))</f>
        <v/>
      </c>
      <c r="F172" s="18" t="str">
        <f>IF(D172="","",IFERROR(INDEX('Facturi emise'!$E$5:$E$1004,MATCH(D172,'Facturi emise'!$B$5:$B$1004,0)),""))</f>
        <v/>
      </c>
      <c r="G172" s="19" t="str">
        <f>IF(D172="","",IFERROR(INDEX('Facturi emise'!$F$5:$F$1004,MATCH(D172,'Facturi emise'!$B$5:$B$1004,0)),""))</f>
        <v/>
      </c>
      <c r="H172" s="20"/>
      <c r="I172" s="21"/>
      <c r="J172" s="15"/>
      <c r="K172" s="22" t="str">
        <f>IF(B172="","",SUMIF('Linii storno'!$B$5:$B$1004,B172,'Linii storno'!$K$5:$K$1004))</f>
        <v/>
      </c>
      <c r="L172" s="22" t="str">
        <f>IF(B172="","",SUMIF('Linii storno'!$B$5:$B$1004,B172,'Linii storno'!$L$5:$L$1004))</f>
        <v/>
      </c>
      <c r="M172" s="22" t="str">
        <f t="shared" si="6"/>
        <v/>
      </c>
      <c r="N172" s="22" t="str">
        <f>IF(D172="","",SUMIF('Facturi emise'!$B$5:$B$1004,D172,'Facturi emise'!$N$5:$N$1004))</f>
        <v/>
      </c>
      <c r="O172" s="22" t="str">
        <f t="shared" si="7"/>
        <v/>
      </c>
      <c r="P172" s="15"/>
      <c r="Q172" s="17" t="str">
        <f t="shared" si="8"/>
        <v/>
      </c>
      <c r="R172" s="23" t="str">
        <f ca="1">IF(AND(B172="",D172=""),"",TRIM(IF(COUNTIF($B$5:$B$304,B172)&gt;1,"Număr dublat. ","")&amp;IF(OR(C172="",D172="",H172="",I172=""),"Date incomplete. ","")&amp;IF(AND(D172&lt;&gt;"",COUNTIF('Facturi emise'!$B$5:$B$1004,D172)=0),"Factura inițială nu există în Facturi emise. ","")&amp;IF(COUNTIF('Linii storno'!$B$5:$B$1004,B172)=0,"Nicio linie stornată. ","")&amp;IF(AND(N(O172)&gt;0,O172&gt;N(N172)+0.01),"Stornat mai mult decât factura inițială. ","")&amp;IF(AND(H172="Stornare totală",ABS(N(M172)+N(N172))&gt;0.01),"Stornare totală, dar suma diferă de factura inițială. ","")&amp;IF(AND(I172="Eroare în factură",J172=""),"Emite și factura corectă. ","")&amp;IF(AND(C172&lt;&gt;"",P172&lt;&gt;"Da"),IF(TODAY()&gt;Q172,"Netransmisă în e-Factura – termen depășit. ","De transmis în e-Factura până la "&amp;RIGHT("0"&amp;DAY(Q172),2)&amp;"."&amp;RIGHT("0"&amp;MONTH(Q172),2)&amp;"."&amp;YEAR(Q172)&amp;". "),"")))</f>
        <v/>
      </c>
    </row>
    <row r="173" spans="2:18" x14ac:dyDescent="0.2">
      <c r="B173" s="15"/>
      <c r="C173" s="16"/>
      <c r="D173" s="15"/>
      <c r="E173" s="17" t="str">
        <f>IF(D173="","",IFERROR(INDEX('Facturi emise'!$D$5:$D$1004,MATCH(D173,'Facturi emise'!$B$5:$B$1004,0)),""))</f>
        <v/>
      </c>
      <c r="F173" s="18" t="str">
        <f>IF(D173="","",IFERROR(INDEX('Facturi emise'!$E$5:$E$1004,MATCH(D173,'Facturi emise'!$B$5:$B$1004,0)),""))</f>
        <v/>
      </c>
      <c r="G173" s="19" t="str">
        <f>IF(D173="","",IFERROR(INDEX('Facturi emise'!$F$5:$F$1004,MATCH(D173,'Facturi emise'!$B$5:$B$1004,0)),""))</f>
        <v/>
      </c>
      <c r="H173" s="20"/>
      <c r="I173" s="21"/>
      <c r="J173" s="15"/>
      <c r="K173" s="22" t="str">
        <f>IF(B173="","",SUMIF('Linii storno'!$B$5:$B$1004,B173,'Linii storno'!$K$5:$K$1004))</f>
        <v/>
      </c>
      <c r="L173" s="22" t="str">
        <f>IF(B173="","",SUMIF('Linii storno'!$B$5:$B$1004,B173,'Linii storno'!$L$5:$L$1004))</f>
        <v/>
      </c>
      <c r="M173" s="22" t="str">
        <f t="shared" si="6"/>
        <v/>
      </c>
      <c r="N173" s="22" t="str">
        <f>IF(D173="","",SUMIF('Facturi emise'!$B$5:$B$1004,D173,'Facturi emise'!$N$5:$N$1004))</f>
        <v/>
      </c>
      <c r="O173" s="22" t="str">
        <f t="shared" si="7"/>
        <v/>
      </c>
      <c r="P173" s="15"/>
      <c r="Q173" s="17" t="str">
        <f t="shared" si="8"/>
        <v/>
      </c>
      <c r="R173" s="23" t="str">
        <f ca="1">IF(AND(B173="",D173=""),"",TRIM(IF(COUNTIF($B$5:$B$304,B173)&gt;1,"Număr dublat. ","")&amp;IF(OR(C173="",D173="",H173="",I173=""),"Date incomplete. ","")&amp;IF(AND(D173&lt;&gt;"",COUNTIF('Facturi emise'!$B$5:$B$1004,D173)=0),"Factura inițială nu există în Facturi emise. ","")&amp;IF(COUNTIF('Linii storno'!$B$5:$B$1004,B173)=0,"Nicio linie stornată. ","")&amp;IF(AND(N(O173)&gt;0,O173&gt;N(N173)+0.01),"Stornat mai mult decât factura inițială. ","")&amp;IF(AND(H173="Stornare totală",ABS(N(M173)+N(N173))&gt;0.01),"Stornare totală, dar suma diferă de factura inițială. ","")&amp;IF(AND(I173="Eroare în factură",J173=""),"Emite și factura corectă. ","")&amp;IF(AND(C173&lt;&gt;"",P173&lt;&gt;"Da"),IF(TODAY()&gt;Q173,"Netransmisă în e-Factura – termen depășit. ","De transmis în e-Factura până la "&amp;RIGHT("0"&amp;DAY(Q173),2)&amp;"."&amp;RIGHT("0"&amp;MONTH(Q173),2)&amp;"."&amp;YEAR(Q173)&amp;". "),"")))</f>
        <v/>
      </c>
    </row>
    <row r="174" spans="2:18" x14ac:dyDescent="0.2">
      <c r="B174" s="15"/>
      <c r="C174" s="16"/>
      <c r="D174" s="15"/>
      <c r="E174" s="17" t="str">
        <f>IF(D174="","",IFERROR(INDEX('Facturi emise'!$D$5:$D$1004,MATCH(D174,'Facturi emise'!$B$5:$B$1004,0)),""))</f>
        <v/>
      </c>
      <c r="F174" s="18" t="str">
        <f>IF(D174="","",IFERROR(INDEX('Facturi emise'!$E$5:$E$1004,MATCH(D174,'Facturi emise'!$B$5:$B$1004,0)),""))</f>
        <v/>
      </c>
      <c r="G174" s="19" t="str">
        <f>IF(D174="","",IFERROR(INDEX('Facturi emise'!$F$5:$F$1004,MATCH(D174,'Facturi emise'!$B$5:$B$1004,0)),""))</f>
        <v/>
      </c>
      <c r="H174" s="20"/>
      <c r="I174" s="21"/>
      <c r="J174" s="15"/>
      <c r="K174" s="22" t="str">
        <f>IF(B174="","",SUMIF('Linii storno'!$B$5:$B$1004,B174,'Linii storno'!$K$5:$K$1004))</f>
        <v/>
      </c>
      <c r="L174" s="22" t="str">
        <f>IF(B174="","",SUMIF('Linii storno'!$B$5:$B$1004,B174,'Linii storno'!$L$5:$L$1004))</f>
        <v/>
      </c>
      <c r="M174" s="22" t="str">
        <f t="shared" si="6"/>
        <v/>
      </c>
      <c r="N174" s="22" t="str">
        <f>IF(D174="","",SUMIF('Facturi emise'!$B$5:$B$1004,D174,'Facturi emise'!$N$5:$N$1004))</f>
        <v/>
      </c>
      <c r="O174" s="22" t="str">
        <f t="shared" si="7"/>
        <v/>
      </c>
      <c r="P174" s="15"/>
      <c r="Q174" s="17" t="str">
        <f t="shared" si="8"/>
        <v/>
      </c>
      <c r="R174" s="23" t="str">
        <f ca="1">IF(AND(B174="",D174=""),"",TRIM(IF(COUNTIF($B$5:$B$304,B174)&gt;1,"Număr dublat. ","")&amp;IF(OR(C174="",D174="",H174="",I174=""),"Date incomplete. ","")&amp;IF(AND(D174&lt;&gt;"",COUNTIF('Facturi emise'!$B$5:$B$1004,D174)=0),"Factura inițială nu există în Facturi emise. ","")&amp;IF(COUNTIF('Linii storno'!$B$5:$B$1004,B174)=0,"Nicio linie stornată. ","")&amp;IF(AND(N(O174)&gt;0,O174&gt;N(N174)+0.01),"Stornat mai mult decât factura inițială. ","")&amp;IF(AND(H174="Stornare totală",ABS(N(M174)+N(N174))&gt;0.01),"Stornare totală, dar suma diferă de factura inițială. ","")&amp;IF(AND(I174="Eroare în factură",J174=""),"Emite și factura corectă. ","")&amp;IF(AND(C174&lt;&gt;"",P174&lt;&gt;"Da"),IF(TODAY()&gt;Q174,"Netransmisă în e-Factura – termen depășit. ","De transmis în e-Factura până la "&amp;RIGHT("0"&amp;DAY(Q174),2)&amp;"."&amp;RIGHT("0"&amp;MONTH(Q174),2)&amp;"."&amp;YEAR(Q174)&amp;". "),"")))</f>
        <v/>
      </c>
    </row>
    <row r="175" spans="2:18" x14ac:dyDescent="0.2">
      <c r="B175" s="15"/>
      <c r="C175" s="16"/>
      <c r="D175" s="15"/>
      <c r="E175" s="17" t="str">
        <f>IF(D175="","",IFERROR(INDEX('Facturi emise'!$D$5:$D$1004,MATCH(D175,'Facturi emise'!$B$5:$B$1004,0)),""))</f>
        <v/>
      </c>
      <c r="F175" s="18" t="str">
        <f>IF(D175="","",IFERROR(INDEX('Facturi emise'!$E$5:$E$1004,MATCH(D175,'Facturi emise'!$B$5:$B$1004,0)),""))</f>
        <v/>
      </c>
      <c r="G175" s="19" t="str">
        <f>IF(D175="","",IFERROR(INDEX('Facturi emise'!$F$5:$F$1004,MATCH(D175,'Facturi emise'!$B$5:$B$1004,0)),""))</f>
        <v/>
      </c>
      <c r="H175" s="20"/>
      <c r="I175" s="21"/>
      <c r="J175" s="15"/>
      <c r="K175" s="22" t="str">
        <f>IF(B175="","",SUMIF('Linii storno'!$B$5:$B$1004,B175,'Linii storno'!$K$5:$K$1004))</f>
        <v/>
      </c>
      <c r="L175" s="22" t="str">
        <f>IF(B175="","",SUMIF('Linii storno'!$B$5:$B$1004,B175,'Linii storno'!$L$5:$L$1004))</f>
        <v/>
      </c>
      <c r="M175" s="22" t="str">
        <f t="shared" si="6"/>
        <v/>
      </c>
      <c r="N175" s="22" t="str">
        <f>IF(D175="","",SUMIF('Facturi emise'!$B$5:$B$1004,D175,'Facturi emise'!$N$5:$N$1004))</f>
        <v/>
      </c>
      <c r="O175" s="22" t="str">
        <f t="shared" si="7"/>
        <v/>
      </c>
      <c r="P175" s="15"/>
      <c r="Q175" s="17" t="str">
        <f t="shared" si="8"/>
        <v/>
      </c>
      <c r="R175" s="23" t="str">
        <f ca="1">IF(AND(B175="",D175=""),"",TRIM(IF(COUNTIF($B$5:$B$304,B175)&gt;1,"Număr dublat. ","")&amp;IF(OR(C175="",D175="",H175="",I175=""),"Date incomplete. ","")&amp;IF(AND(D175&lt;&gt;"",COUNTIF('Facturi emise'!$B$5:$B$1004,D175)=0),"Factura inițială nu există în Facturi emise. ","")&amp;IF(COUNTIF('Linii storno'!$B$5:$B$1004,B175)=0,"Nicio linie stornată. ","")&amp;IF(AND(N(O175)&gt;0,O175&gt;N(N175)+0.01),"Stornat mai mult decât factura inițială. ","")&amp;IF(AND(H175="Stornare totală",ABS(N(M175)+N(N175))&gt;0.01),"Stornare totală, dar suma diferă de factura inițială. ","")&amp;IF(AND(I175="Eroare în factură",J175=""),"Emite și factura corectă. ","")&amp;IF(AND(C175&lt;&gt;"",P175&lt;&gt;"Da"),IF(TODAY()&gt;Q175,"Netransmisă în e-Factura – termen depășit. ","De transmis în e-Factura până la "&amp;RIGHT("0"&amp;DAY(Q175),2)&amp;"."&amp;RIGHT("0"&amp;MONTH(Q175),2)&amp;"."&amp;YEAR(Q175)&amp;". "),"")))</f>
        <v/>
      </c>
    </row>
    <row r="176" spans="2:18" x14ac:dyDescent="0.2">
      <c r="B176" s="15"/>
      <c r="C176" s="16"/>
      <c r="D176" s="15"/>
      <c r="E176" s="17" t="str">
        <f>IF(D176="","",IFERROR(INDEX('Facturi emise'!$D$5:$D$1004,MATCH(D176,'Facturi emise'!$B$5:$B$1004,0)),""))</f>
        <v/>
      </c>
      <c r="F176" s="18" t="str">
        <f>IF(D176="","",IFERROR(INDEX('Facturi emise'!$E$5:$E$1004,MATCH(D176,'Facturi emise'!$B$5:$B$1004,0)),""))</f>
        <v/>
      </c>
      <c r="G176" s="19" t="str">
        <f>IF(D176="","",IFERROR(INDEX('Facturi emise'!$F$5:$F$1004,MATCH(D176,'Facturi emise'!$B$5:$B$1004,0)),""))</f>
        <v/>
      </c>
      <c r="H176" s="20"/>
      <c r="I176" s="21"/>
      <c r="J176" s="15"/>
      <c r="K176" s="22" t="str">
        <f>IF(B176="","",SUMIF('Linii storno'!$B$5:$B$1004,B176,'Linii storno'!$K$5:$K$1004))</f>
        <v/>
      </c>
      <c r="L176" s="22" t="str">
        <f>IF(B176="","",SUMIF('Linii storno'!$B$5:$B$1004,B176,'Linii storno'!$L$5:$L$1004))</f>
        <v/>
      </c>
      <c r="M176" s="22" t="str">
        <f t="shared" si="6"/>
        <v/>
      </c>
      <c r="N176" s="22" t="str">
        <f>IF(D176="","",SUMIF('Facturi emise'!$B$5:$B$1004,D176,'Facturi emise'!$N$5:$N$1004))</f>
        <v/>
      </c>
      <c r="O176" s="22" t="str">
        <f t="shared" si="7"/>
        <v/>
      </c>
      <c r="P176" s="15"/>
      <c r="Q176" s="17" t="str">
        <f t="shared" si="8"/>
        <v/>
      </c>
      <c r="R176" s="23" t="str">
        <f ca="1">IF(AND(B176="",D176=""),"",TRIM(IF(COUNTIF($B$5:$B$304,B176)&gt;1,"Număr dublat. ","")&amp;IF(OR(C176="",D176="",H176="",I176=""),"Date incomplete. ","")&amp;IF(AND(D176&lt;&gt;"",COUNTIF('Facturi emise'!$B$5:$B$1004,D176)=0),"Factura inițială nu există în Facturi emise. ","")&amp;IF(COUNTIF('Linii storno'!$B$5:$B$1004,B176)=0,"Nicio linie stornată. ","")&amp;IF(AND(N(O176)&gt;0,O176&gt;N(N176)+0.01),"Stornat mai mult decât factura inițială. ","")&amp;IF(AND(H176="Stornare totală",ABS(N(M176)+N(N176))&gt;0.01),"Stornare totală, dar suma diferă de factura inițială. ","")&amp;IF(AND(I176="Eroare în factură",J176=""),"Emite și factura corectă. ","")&amp;IF(AND(C176&lt;&gt;"",P176&lt;&gt;"Da"),IF(TODAY()&gt;Q176,"Netransmisă în e-Factura – termen depășit. ","De transmis în e-Factura până la "&amp;RIGHT("0"&amp;DAY(Q176),2)&amp;"."&amp;RIGHT("0"&amp;MONTH(Q176),2)&amp;"."&amp;YEAR(Q176)&amp;". "),"")))</f>
        <v/>
      </c>
    </row>
    <row r="177" spans="2:18" x14ac:dyDescent="0.2">
      <c r="B177" s="15"/>
      <c r="C177" s="16"/>
      <c r="D177" s="15"/>
      <c r="E177" s="17" t="str">
        <f>IF(D177="","",IFERROR(INDEX('Facturi emise'!$D$5:$D$1004,MATCH(D177,'Facturi emise'!$B$5:$B$1004,0)),""))</f>
        <v/>
      </c>
      <c r="F177" s="18" t="str">
        <f>IF(D177="","",IFERROR(INDEX('Facturi emise'!$E$5:$E$1004,MATCH(D177,'Facturi emise'!$B$5:$B$1004,0)),""))</f>
        <v/>
      </c>
      <c r="G177" s="19" t="str">
        <f>IF(D177="","",IFERROR(INDEX('Facturi emise'!$F$5:$F$1004,MATCH(D177,'Facturi emise'!$B$5:$B$1004,0)),""))</f>
        <v/>
      </c>
      <c r="H177" s="20"/>
      <c r="I177" s="21"/>
      <c r="J177" s="15"/>
      <c r="K177" s="22" t="str">
        <f>IF(B177="","",SUMIF('Linii storno'!$B$5:$B$1004,B177,'Linii storno'!$K$5:$K$1004))</f>
        <v/>
      </c>
      <c r="L177" s="22" t="str">
        <f>IF(B177="","",SUMIF('Linii storno'!$B$5:$B$1004,B177,'Linii storno'!$L$5:$L$1004))</f>
        <v/>
      </c>
      <c r="M177" s="22" t="str">
        <f t="shared" si="6"/>
        <v/>
      </c>
      <c r="N177" s="22" t="str">
        <f>IF(D177="","",SUMIF('Facturi emise'!$B$5:$B$1004,D177,'Facturi emise'!$N$5:$N$1004))</f>
        <v/>
      </c>
      <c r="O177" s="22" t="str">
        <f t="shared" si="7"/>
        <v/>
      </c>
      <c r="P177" s="15"/>
      <c r="Q177" s="17" t="str">
        <f t="shared" si="8"/>
        <v/>
      </c>
      <c r="R177" s="23" t="str">
        <f ca="1">IF(AND(B177="",D177=""),"",TRIM(IF(COUNTIF($B$5:$B$304,B177)&gt;1,"Număr dublat. ","")&amp;IF(OR(C177="",D177="",H177="",I177=""),"Date incomplete. ","")&amp;IF(AND(D177&lt;&gt;"",COUNTIF('Facturi emise'!$B$5:$B$1004,D177)=0),"Factura inițială nu există în Facturi emise. ","")&amp;IF(COUNTIF('Linii storno'!$B$5:$B$1004,B177)=0,"Nicio linie stornată. ","")&amp;IF(AND(N(O177)&gt;0,O177&gt;N(N177)+0.01),"Stornat mai mult decât factura inițială. ","")&amp;IF(AND(H177="Stornare totală",ABS(N(M177)+N(N177))&gt;0.01),"Stornare totală, dar suma diferă de factura inițială. ","")&amp;IF(AND(I177="Eroare în factură",J177=""),"Emite și factura corectă. ","")&amp;IF(AND(C177&lt;&gt;"",P177&lt;&gt;"Da"),IF(TODAY()&gt;Q177,"Netransmisă în e-Factura – termen depășit. ","De transmis în e-Factura până la "&amp;RIGHT("0"&amp;DAY(Q177),2)&amp;"."&amp;RIGHT("0"&amp;MONTH(Q177),2)&amp;"."&amp;YEAR(Q177)&amp;". "),"")))</f>
        <v/>
      </c>
    </row>
    <row r="178" spans="2:18" x14ac:dyDescent="0.2">
      <c r="B178" s="15"/>
      <c r="C178" s="16"/>
      <c r="D178" s="15"/>
      <c r="E178" s="17" t="str">
        <f>IF(D178="","",IFERROR(INDEX('Facturi emise'!$D$5:$D$1004,MATCH(D178,'Facturi emise'!$B$5:$B$1004,0)),""))</f>
        <v/>
      </c>
      <c r="F178" s="18" t="str">
        <f>IF(D178="","",IFERROR(INDEX('Facturi emise'!$E$5:$E$1004,MATCH(D178,'Facturi emise'!$B$5:$B$1004,0)),""))</f>
        <v/>
      </c>
      <c r="G178" s="19" t="str">
        <f>IF(D178="","",IFERROR(INDEX('Facturi emise'!$F$5:$F$1004,MATCH(D178,'Facturi emise'!$B$5:$B$1004,0)),""))</f>
        <v/>
      </c>
      <c r="H178" s="20"/>
      <c r="I178" s="21"/>
      <c r="J178" s="15"/>
      <c r="K178" s="22" t="str">
        <f>IF(B178="","",SUMIF('Linii storno'!$B$5:$B$1004,B178,'Linii storno'!$K$5:$K$1004))</f>
        <v/>
      </c>
      <c r="L178" s="22" t="str">
        <f>IF(B178="","",SUMIF('Linii storno'!$B$5:$B$1004,B178,'Linii storno'!$L$5:$L$1004))</f>
        <v/>
      </c>
      <c r="M178" s="22" t="str">
        <f t="shared" si="6"/>
        <v/>
      </c>
      <c r="N178" s="22" t="str">
        <f>IF(D178="","",SUMIF('Facturi emise'!$B$5:$B$1004,D178,'Facturi emise'!$N$5:$N$1004))</f>
        <v/>
      </c>
      <c r="O178" s="22" t="str">
        <f t="shared" si="7"/>
        <v/>
      </c>
      <c r="P178" s="15"/>
      <c r="Q178" s="17" t="str">
        <f t="shared" si="8"/>
        <v/>
      </c>
      <c r="R178" s="23" t="str">
        <f ca="1">IF(AND(B178="",D178=""),"",TRIM(IF(COUNTIF($B$5:$B$304,B178)&gt;1,"Număr dublat. ","")&amp;IF(OR(C178="",D178="",H178="",I178=""),"Date incomplete. ","")&amp;IF(AND(D178&lt;&gt;"",COUNTIF('Facturi emise'!$B$5:$B$1004,D178)=0),"Factura inițială nu există în Facturi emise. ","")&amp;IF(COUNTIF('Linii storno'!$B$5:$B$1004,B178)=0,"Nicio linie stornată. ","")&amp;IF(AND(N(O178)&gt;0,O178&gt;N(N178)+0.01),"Stornat mai mult decât factura inițială. ","")&amp;IF(AND(H178="Stornare totală",ABS(N(M178)+N(N178))&gt;0.01),"Stornare totală, dar suma diferă de factura inițială. ","")&amp;IF(AND(I178="Eroare în factură",J178=""),"Emite și factura corectă. ","")&amp;IF(AND(C178&lt;&gt;"",P178&lt;&gt;"Da"),IF(TODAY()&gt;Q178,"Netransmisă în e-Factura – termen depășit. ","De transmis în e-Factura până la "&amp;RIGHT("0"&amp;DAY(Q178),2)&amp;"."&amp;RIGHT("0"&amp;MONTH(Q178),2)&amp;"."&amp;YEAR(Q178)&amp;". "),"")))</f>
        <v/>
      </c>
    </row>
    <row r="179" spans="2:18" x14ac:dyDescent="0.2">
      <c r="B179" s="15"/>
      <c r="C179" s="16"/>
      <c r="D179" s="15"/>
      <c r="E179" s="17" t="str">
        <f>IF(D179="","",IFERROR(INDEX('Facturi emise'!$D$5:$D$1004,MATCH(D179,'Facturi emise'!$B$5:$B$1004,0)),""))</f>
        <v/>
      </c>
      <c r="F179" s="18" t="str">
        <f>IF(D179="","",IFERROR(INDEX('Facturi emise'!$E$5:$E$1004,MATCH(D179,'Facturi emise'!$B$5:$B$1004,0)),""))</f>
        <v/>
      </c>
      <c r="G179" s="19" t="str">
        <f>IF(D179="","",IFERROR(INDEX('Facturi emise'!$F$5:$F$1004,MATCH(D179,'Facturi emise'!$B$5:$B$1004,0)),""))</f>
        <v/>
      </c>
      <c r="H179" s="20"/>
      <c r="I179" s="21"/>
      <c r="J179" s="15"/>
      <c r="K179" s="22" t="str">
        <f>IF(B179="","",SUMIF('Linii storno'!$B$5:$B$1004,B179,'Linii storno'!$K$5:$K$1004))</f>
        <v/>
      </c>
      <c r="L179" s="22" t="str">
        <f>IF(B179="","",SUMIF('Linii storno'!$B$5:$B$1004,B179,'Linii storno'!$L$5:$L$1004))</f>
        <v/>
      </c>
      <c r="M179" s="22" t="str">
        <f t="shared" si="6"/>
        <v/>
      </c>
      <c r="N179" s="22" t="str">
        <f>IF(D179="","",SUMIF('Facturi emise'!$B$5:$B$1004,D179,'Facturi emise'!$N$5:$N$1004))</f>
        <v/>
      </c>
      <c r="O179" s="22" t="str">
        <f t="shared" si="7"/>
        <v/>
      </c>
      <c r="P179" s="15"/>
      <c r="Q179" s="17" t="str">
        <f t="shared" si="8"/>
        <v/>
      </c>
      <c r="R179" s="23" t="str">
        <f ca="1">IF(AND(B179="",D179=""),"",TRIM(IF(COUNTIF($B$5:$B$304,B179)&gt;1,"Număr dublat. ","")&amp;IF(OR(C179="",D179="",H179="",I179=""),"Date incomplete. ","")&amp;IF(AND(D179&lt;&gt;"",COUNTIF('Facturi emise'!$B$5:$B$1004,D179)=0),"Factura inițială nu există în Facturi emise. ","")&amp;IF(COUNTIF('Linii storno'!$B$5:$B$1004,B179)=0,"Nicio linie stornată. ","")&amp;IF(AND(N(O179)&gt;0,O179&gt;N(N179)+0.01),"Stornat mai mult decât factura inițială. ","")&amp;IF(AND(H179="Stornare totală",ABS(N(M179)+N(N179))&gt;0.01),"Stornare totală, dar suma diferă de factura inițială. ","")&amp;IF(AND(I179="Eroare în factură",J179=""),"Emite și factura corectă. ","")&amp;IF(AND(C179&lt;&gt;"",P179&lt;&gt;"Da"),IF(TODAY()&gt;Q179,"Netransmisă în e-Factura – termen depășit. ","De transmis în e-Factura până la "&amp;RIGHT("0"&amp;DAY(Q179),2)&amp;"."&amp;RIGHT("0"&amp;MONTH(Q179),2)&amp;"."&amp;YEAR(Q179)&amp;". "),"")))</f>
        <v/>
      </c>
    </row>
    <row r="180" spans="2:18" x14ac:dyDescent="0.2">
      <c r="B180" s="15"/>
      <c r="C180" s="16"/>
      <c r="D180" s="15"/>
      <c r="E180" s="17" t="str">
        <f>IF(D180="","",IFERROR(INDEX('Facturi emise'!$D$5:$D$1004,MATCH(D180,'Facturi emise'!$B$5:$B$1004,0)),""))</f>
        <v/>
      </c>
      <c r="F180" s="18" t="str">
        <f>IF(D180="","",IFERROR(INDEX('Facturi emise'!$E$5:$E$1004,MATCH(D180,'Facturi emise'!$B$5:$B$1004,0)),""))</f>
        <v/>
      </c>
      <c r="G180" s="19" t="str">
        <f>IF(D180="","",IFERROR(INDEX('Facturi emise'!$F$5:$F$1004,MATCH(D180,'Facturi emise'!$B$5:$B$1004,0)),""))</f>
        <v/>
      </c>
      <c r="H180" s="20"/>
      <c r="I180" s="21"/>
      <c r="J180" s="15"/>
      <c r="K180" s="22" t="str">
        <f>IF(B180="","",SUMIF('Linii storno'!$B$5:$B$1004,B180,'Linii storno'!$K$5:$K$1004))</f>
        <v/>
      </c>
      <c r="L180" s="22" t="str">
        <f>IF(B180="","",SUMIF('Linii storno'!$B$5:$B$1004,B180,'Linii storno'!$L$5:$L$1004))</f>
        <v/>
      </c>
      <c r="M180" s="22" t="str">
        <f t="shared" si="6"/>
        <v/>
      </c>
      <c r="N180" s="22" t="str">
        <f>IF(D180="","",SUMIF('Facturi emise'!$B$5:$B$1004,D180,'Facturi emise'!$N$5:$N$1004))</f>
        <v/>
      </c>
      <c r="O180" s="22" t="str">
        <f t="shared" si="7"/>
        <v/>
      </c>
      <c r="P180" s="15"/>
      <c r="Q180" s="17" t="str">
        <f t="shared" si="8"/>
        <v/>
      </c>
      <c r="R180" s="23" t="str">
        <f ca="1">IF(AND(B180="",D180=""),"",TRIM(IF(COUNTIF($B$5:$B$304,B180)&gt;1,"Număr dublat. ","")&amp;IF(OR(C180="",D180="",H180="",I180=""),"Date incomplete. ","")&amp;IF(AND(D180&lt;&gt;"",COUNTIF('Facturi emise'!$B$5:$B$1004,D180)=0),"Factura inițială nu există în Facturi emise. ","")&amp;IF(COUNTIF('Linii storno'!$B$5:$B$1004,B180)=0,"Nicio linie stornată. ","")&amp;IF(AND(N(O180)&gt;0,O180&gt;N(N180)+0.01),"Stornat mai mult decât factura inițială. ","")&amp;IF(AND(H180="Stornare totală",ABS(N(M180)+N(N180))&gt;0.01),"Stornare totală, dar suma diferă de factura inițială. ","")&amp;IF(AND(I180="Eroare în factură",J180=""),"Emite și factura corectă. ","")&amp;IF(AND(C180&lt;&gt;"",P180&lt;&gt;"Da"),IF(TODAY()&gt;Q180,"Netransmisă în e-Factura – termen depășit. ","De transmis în e-Factura până la "&amp;RIGHT("0"&amp;DAY(Q180),2)&amp;"."&amp;RIGHT("0"&amp;MONTH(Q180),2)&amp;"."&amp;YEAR(Q180)&amp;". "),"")))</f>
        <v/>
      </c>
    </row>
    <row r="181" spans="2:18" x14ac:dyDescent="0.2">
      <c r="B181" s="15"/>
      <c r="C181" s="16"/>
      <c r="D181" s="15"/>
      <c r="E181" s="17" t="str">
        <f>IF(D181="","",IFERROR(INDEX('Facturi emise'!$D$5:$D$1004,MATCH(D181,'Facturi emise'!$B$5:$B$1004,0)),""))</f>
        <v/>
      </c>
      <c r="F181" s="18" t="str">
        <f>IF(D181="","",IFERROR(INDEX('Facturi emise'!$E$5:$E$1004,MATCH(D181,'Facturi emise'!$B$5:$B$1004,0)),""))</f>
        <v/>
      </c>
      <c r="G181" s="19" t="str">
        <f>IF(D181="","",IFERROR(INDEX('Facturi emise'!$F$5:$F$1004,MATCH(D181,'Facturi emise'!$B$5:$B$1004,0)),""))</f>
        <v/>
      </c>
      <c r="H181" s="20"/>
      <c r="I181" s="21"/>
      <c r="J181" s="15"/>
      <c r="K181" s="22" t="str">
        <f>IF(B181="","",SUMIF('Linii storno'!$B$5:$B$1004,B181,'Linii storno'!$K$5:$K$1004))</f>
        <v/>
      </c>
      <c r="L181" s="22" t="str">
        <f>IF(B181="","",SUMIF('Linii storno'!$B$5:$B$1004,B181,'Linii storno'!$L$5:$L$1004))</f>
        <v/>
      </c>
      <c r="M181" s="22" t="str">
        <f t="shared" si="6"/>
        <v/>
      </c>
      <c r="N181" s="22" t="str">
        <f>IF(D181="","",SUMIF('Facturi emise'!$B$5:$B$1004,D181,'Facturi emise'!$N$5:$N$1004))</f>
        <v/>
      </c>
      <c r="O181" s="22" t="str">
        <f t="shared" si="7"/>
        <v/>
      </c>
      <c r="P181" s="15"/>
      <c r="Q181" s="17" t="str">
        <f t="shared" si="8"/>
        <v/>
      </c>
      <c r="R181" s="23" t="str">
        <f ca="1">IF(AND(B181="",D181=""),"",TRIM(IF(COUNTIF($B$5:$B$304,B181)&gt;1,"Număr dublat. ","")&amp;IF(OR(C181="",D181="",H181="",I181=""),"Date incomplete. ","")&amp;IF(AND(D181&lt;&gt;"",COUNTIF('Facturi emise'!$B$5:$B$1004,D181)=0),"Factura inițială nu există în Facturi emise. ","")&amp;IF(COUNTIF('Linii storno'!$B$5:$B$1004,B181)=0,"Nicio linie stornată. ","")&amp;IF(AND(N(O181)&gt;0,O181&gt;N(N181)+0.01),"Stornat mai mult decât factura inițială. ","")&amp;IF(AND(H181="Stornare totală",ABS(N(M181)+N(N181))&gt;0.01),"Stornare totală, dar suma diferă de factura inițială. ","")&amp;IF(AND(I181="Eroare în factură",J181=""),"Emite și factura corectă. ","")&amp;IF(AND(C181&lt;&gt;"",P181&lt;&gt;"Da"),IF(TODAY()&gt;Q181,"Netransmisă în e-Factura – termen depășit. ","De transmis în e-Factura până la "&amp;RIGHT("0"&amp;DAY(Q181),2)&amp;"."&amp;RIGHT("0"&amp;MONTH(Q181),2)&amp;"."&amp;YEAR(Q181)&amp;". "),"")))</f>
        <v/>
      </c>
    </row>
    <row r="182" spans="2:18" x14ac:dyDescent="0.2">
      <c r="B182" s="15"/>
      <c r="C182" s="16"/>
      <c r="D182" s="15"/>
      <c r="E182" s="17" t="str">
        <f>IF(D182="","",IFERROR(INDEX('Facturi emise'!$D$5:$D$1004,MATCH(D182,'Facturi emise'!$B$5:$B$1004,0)),""))</f>
        <v/>
      </c>
      <c r="F182" s="18" t="str">
        <f>IF(D182="","",IFERROR(INDEX('Facturi emise'!$E$5:$E$1004,MATCH(D182,'Facturi emise'!$B$5:$B$1004,0)),""))</f>
        <v/>
      </c>
      <c r="G182" s="19" t="str">
        <f>IF(D182="","",IFERROR(INDEX('Facturi emise'!$F$5:$F$1004,MATCH(D182,'Facturi emise'!$B$5:$B$1004,0)),""))</f>
        <v/>
      </c>
      <c r="H182" s="20"/>
      <c r="I182" s="21"/>
      <c r="J182" s="15"/>
      <c r="K182" s="22" t="str">
        <f>IF(B182="","",SUMIF('Linii storno'!$B$5:$B$1004,B182,'Linii storno'!$K$5:$K$1004))</f>
        <v/>
      </c>
      <c r="L182" s="22" t="str">
        <f>IF(B182="","",SUMIF('Linii storno'!$B$5:$B$1004,B182,'Linii storno'!$L$5:$L$1004))</f>
        <v/>
      </c>
      <c r="M182" s="22" t="str">
        <f t="shared" si="6"/>
        <v/>
      </c>
      <c r="N182" s="22" t="str">
        <f>IF(D182="","",SUMIF('Facturi emise'!$B$5:$B$1004,D182,'Facturi emise'!$N$5:$N$1004))</f>
        <v/>
      </c>
      <c r="O182" s="22" t="str">
        <f t="shared" si="7"/>
        <v/>
      </c>
      <c r="P182" s="15"/>
      <c r="Q182" s="17" t="str">
        <f t="shared" si="8"/>
        <v/>
      </c>
      <c r="R182" s="23" t="str">
        <f ca="1">IF(AND(B182="",D182=""),"",TRIM(IF(COUNTIF($B$5:$B$304,B182)&gt;1,"Număr dublat. ","")&amp;IF(OR(C182="",D182="",H182="",I182=""),"Date incomplete. ","")&amp;IF(AND(D182&lt;&gt;"",COUNTIF('Facturi emise'!$B$5:$B$1004,D182)=0),"Factura inițială nu există în Facturi emise. ","")&amp;IF(COUNTIF('Linii storno'!$B$5:$B$1004,B182)=0,"Nicio linie stornată. ","")&amp;IF(AND(N(O182)&gt;0,O182&gt;N(N182)+0.01),"Stornat mai mult decât factura inițială. ","")&amp;IF(AND(H182="Stornare totală",ABS(N(M182)+N(N182))&gt;0.01),"Stornare totală, dar suma diferă de factura inițială. ","")&amp;IF(AND(I182="Eroare în factură",J182=""),"Emite și factura corectă. ","")&amp;IF(AND(C182&lt;&gt;"",P182&lt;&gt;"Da"),IF(TODAY()&gt;Q182,"Netransmisă în e-Factura – termen depășit. ","De transmis în e-Factura până la "&amp;RIGHT("0"&amp;DAY(Q182),2)&amp;"."&amp;RIGHT("0"&amp;MONTH(Q182),2)&amp;"."&amp;YEAR(Q182)&amp;". "),"")))</f>
        <v/>
      </c>
    </row>
    <row r="183" spans="2:18" x14ac:dyDescent="0.2">
      <c r="B183" s="15"/>
      <c r="C183" s="16"/>
      <c r="D183" s="15"/>
      <c r="E183" s="17" t="str">
        <f>IF(D183="","",IFERROR(INDEX('Facturi emise'!$D$5:$D$1004,MATCH(D183,'Facturi emise'!$B$5:$B$1004,0)),""))</f>
        <v/>
      </c>
      <c r="F183" s="18" t="str">
        <f>IF(D183="","",IFERROR(INDEX('Facturi emise'!$E$5:$E$1004,MATCH(D183,'Facturi emise'!$B$5:$B$1004,0)),""))</f>
        <v/>
      </c>
      <c r="G183" s="19" t="str">
        <f>IF(D183="","",IFERROR(INDEX('Facturi emise'!$F$5:$F$1004,MATCH(D183,'Facturi emise'!$B$5:$B$1004,0)),""))</f>
        <v/>
      </c>
      <c r="H183" s="20"/>
      <c r="I183" s="21"/>
      <c r="J183" s="15"/>
      <c r="K183" s="22" t="str">
        <f>IF(B183="","",SUMIF('Linii storno'!$B$5:$B$1004,B183,'Linii storno'!$K$5:$K$1004))</f>
        <v/>
      </c>
      <c r="L183" s="22" t="str">
        <f>IF(B183="","",SUMIF('Linii storno'!$B$5:$B$1004,B183,'Linii storno'!$L$5:$L$1004))</f>
        <v/>
      </c>
      <c r="M183" s="22" t="str">
        <f t="shared" si="6"/>
        <v/>
      </c>
      <c r="N183" s="22" t="str">
        <f>IF(D183="","",SUMIF('Facturi emise'!$B$5:$B$1004,D183,'Facturi emise'!$N$5:$N$1004))</f>
        <v/>
      </c>
      <c r="O183" s="22" t="str">
        <f t="shared" si="7"/>
        <v/>
      </c>
      <c r="P183" s="15"/>
      <c r="Q183" s="17" t="str">
        <f t="shared" si="8"/>
        <v/>
      </c>
      <c r="R183" s="23" t="str">
        <f ca="1">IF(AND(B183="",D183=""),"",TRIM(IF(COUNTIF($B$5:$B$304,B183)&gt;1,"Număr dublat. ","")&amp;IF(OR(C183="",D183="",H183="",I183=""),"Date incomplete. ","")&amp;IF(AND(D183&lt;&gt;"",COUNTIF('Facturi emise'!$B$5:$B$1004,D183)=0),"Factura inițială nu există în Facturi emise. ","")&amp;IF(COUNTIF('Linii storno'!$B$5:$B$1004,B183)=0,"Nicio linie stornată. ","")&amp;IF(AND(N(O183)&gt;0,O183&gt;N(N183)+0.01),"Stornat mai mult decât factura inițială. ","")&amp;IF(AND(H183="Stornare totală",ABS(N(M183)+N(N183))&gt;0.01),"Stornare totală, dar suma diferă de factura inițială. ","")&amp;IF(AND(I183="Eroare în factură",J183=""),"Emite și factura corectă. ","")&amp;IF(AND(C183&lt;&gt;"",P183&lt;&gt;"Da"),IF(TODAY()&gt;Q183,"Netransmisă în e-Factura – termen depășit. ","De transmis în e-Factura până la "&amp;RIGHT("0"&amp;DAY(Q183),2)&amp;"."&amp;RIGHT("0"&amp;MONTH(Q183),2)&amp;"."&amp;YEAR(Q183)&amp;". "),"")))</f>
        <v/>
      </c>
    </row>
    <row r="184" spans="2:18" x14ac:dyDescent="0.2">
      <c r="B184" s="15"/>
      <c r="C184" s="16"/>
      <c r="D184" s="15"/>
      <c r="E184" s="17" t="str">
        <f>IF(D184="","",IFERROR(INDEX('Facturi emise'!$D$5:$D$1004,MATCH(D184,'Facturi emise'!$B$5:$B$1004,0)),""))</f>
        <v/>
      </c>
      <c r="F184" s="18" t="str">
        <f>IF(D184="","",IFERROR(INDEX('Facturi emise'!$E$5:$E$1004,MATCH(D184,'Facturi emise'!$B$5:$B$1004,0)),""))</f>
        <v/>
      </c>
      <c r="G184" s="19" t="str">
        <f>IF(D184="","",IFERROR(INDEX('Facturi emise'!$F$5:$F$1004,MATCH(D184,'Facturi emise'!$B$5:$B$1004,0)),""))</f>
        <v/>
      </c>
      <c r="H184" s="20"/>
      <c r="I184" s="21"/>
      <c r="J184" s="15"/>
      <c r="K184" s="22" t="str">
        <f>IF(B184="","",SUMIF('Linii storno'!$B$5:$B$1004,B184,'Linii storno'!$K$5:$K$1004))</f>
        <v/>
      </c>
      <c r="L184" s="22" t="str">
        <f>IF(B184="","",SUMIF('Linii storno'!$B$5:$B$1004,B184,'Linii storno'!$L$5:$L$1004))</f>
        <v/>
      </c>
      <c r="M184" s="22" t="str">
        <f t="shared" si="6"/>
        <v/>
      </c>
      <c r="N184" s="22" t="str">
        <f>IF(D184="","",SUMIF('Facturi emise'!$B$5:$B$1004,D184,'Facturi emise'!$N$5:$N$1004))</f>
        <v/>
      </c>
      <c r="O184" s="22" t="str">
        <f t="shared" si="7"/>
        <v/>
      </c>
      <c r="P184" s="15"/>
      <c r="Q184" s="17" t="str">
        <f t="shared" si="8"/>
        <v/>
      </c>
      <c r="R184" s="23" t="str">
        <f ca="1">IF(AND(B184="",D184=""),"",TRIM(IF(COUNTIF($B$5:$B$304,B184)&gt;1,"Număr dublat. ","")&amp;IF(OR(C184="",D184="",H184="",I184=""),"Date incomplete. ","")&amp;IF(AND(D184&lt;&gt;"",COUNTIF('Facturi emise'!$B$5:$B$1004,D184)=0),"Factura inițială nu există în Facturi emise. ","")&amp;IF(COUNTIF('Linii storno'!$B$5:$B$1004,B184)=0,"Nicio linie stornată. ","")&amp;IF(AND(N(O184)&gt;0,O184&gt;N(N184)+0.01),"Stornat mai mult decât factura inițială. ","")&amp;IF(AND(H184="Stornare totală",ABS(N(M184)+N(N184))&gt;0.01),"Stornare totală, dar suma diferă de factura inițială. ","")&amp;IF(AND(I184="Eroare în factură",J184=""),"Emite și factura corectă. ","")&amp;IF(AND(C184&lt;&gt;"",P184&lt;&gt;"Da"),IF(TODAY()&gt;Q184,"Netransmisă în e-Factura – termen depășit. ","De transmis în e-Factura până la "&amp;RIGHT("0"&amp;DAY(Q184),2)&amp;"."&amp;RIGHT("0"&amp;MONTH(Q184),2)&amp;"."&amp;YEAR(Q184)&amp;". "),"")))</f>
        <v/>
      </c>
    </row>
    <row r="185" spans="2:18" x14ac:dyDescent="0.2">
      <c r="B185" s="15"/>
      <c r="C185" s="16"/>
      <c r="D185" s="15"/>
      <c r="E185" s="17" t="str">
        <f>IF(D185="","",IFERROR(INDEX('Facturi emise'!$D$5:$D$1004,MATCH(D185,'Facturi emise'!$B$5:$B$1004,0)),""))</f>
        <v/>
      </c>
      <c r="F185" s="18" t="str">
        <f>IF(D185="","",IFERROR(INDEX('Facturi emise'!$E$5:$E$1004,MATCH(D185,'Facturi emise'!$B$5:$B$1004,0)),""))</f>
        <v/>
      </c>
      <c r="G185" s="19" t="str">
        <f>IF(D185="","",IFERROR(INDEX('Facturi emise'!$F$5:$F$1004,MATCH(D185,'Facturi emise'!$B$5:$B$1004,0)),""))</f>
        <v/>
      </c>
      <c r="H185" s="20"/>
      <c r="I185" s="21"/>
      <c r="J185" s="15"/>
      <c r="K185" s="22" t="str">
        <f>IF(B185="","",SUMIF('Linii storno'!$B$5:$B$1004,B185,'Linii storno'!$K$5:$K$1004))</f>
        <v/>
      </c>
      <c r="L185" s="22" t="str">
        <f>IF(B185="","",SUMIF('Linii storno'!$B$5:$B$1004,B185,'Linii storno'!$L$5:$L$1004))</f>
        <v/>
      </c>
      <c r="M185" s="22" t="str">
        <f t="shared" si="6"/>
        <v/>
      </c>
      <c r="N185" s="22" t="str">
        <f>IF(D185="","",SUMIF('Facturi emise'!$B$5:$B$1004,D185,'Facturi emise'!$N$5:$N$1004))</f>
        <v/>
      </c>
      <c r="O185" s="22" t="str">
        <f t="shared" si="7"/>
        <v/>
      </c>
      <c r="P185" s="15"/>
      <c r="Q185" s="17" t="str">
        <f t="shared" si="8"/>
        <v/>
      </c>
      <c r="R185" s="23" t="str">
        <f ca="1">IF(AND(B185="",D185=""),"",TRIM(IF(COUNTIF($B$5:$B$304,B185)&gt;1,"Număr dublat. ","")&amp;IF(OR(C185="",D185="",H185="",I185=""),"Date incomplete. ","")&amp;IF(AND(D185&lt;&gt;"",COUNTIF('Facturi emise'!$B$5:$B$1004,D185)=0),"Factura inițială nu există în Facturi emise. ","")&amp;IF(COUNTIF('Linii storno'!$B$5:$B$1004,B185)=0,"Nicio linie stornată. ","")&amp;IF(AND(N(O185)&gt;0,O185&gt;N(N185)+0.01),"Stornat mai mult decât factura inițială. ","")&amp;IF(AND(H185="Stornare totală",ABS(N(M185)+N(N185))&gt;0.01),"Stornare totală, dar suma diferă de factura inițială. ","")&amp;IF(AND(I185="Eroare în factură",J185=""),"Emite și factura corectă. ","")&amp;IF(AND(C185&lt;&gt;"",P185&lt;&gt;"Da"),IF(TODAY()&gt;Q185,"Netransmisă în e-Factura – termen depășit. ","De transmis în e-Factura până la "&amp;RIGHT("0"&amp;DAY(Q185),2)&amp;"."&amp;RIGHT("0"&amp;MONTH(Q185),2)&amp;"."&amp;YEAR(Q185)&amp;". "),"")))</f>
        <v/>
      </c>
    </row>
    <row r="186" spans="2:18" x14ac:dyDescent="0.2">
      <c r="B186" s="15"/>
      <c r="C186" s="16"/>
      <c r="D186" s="15"/>
      <c r="E186" s="17" t="str">
        <f>IF(D186="","",IFERROR(INDEX('Facturi emise'!$D$5:$D$1004,MATCH(D186,'Facturi emise'!$B$5:$B$1004,0)),""))</f>
        <v/>
      </c>
      <c r="F186" s="18" t="str">
        <f>IF(D186="","",IFERROR(INDEX('Facturi emise'!$E$5:$E$1004,MATCH(D186,'Facturi emise'!$B$5:$B$1004,0)),""))</f>
        <v/>
      </c>
      <c r="G186" s="19" t="str">
        <f>IF(D186="","",IFERROR(INDEX('Facturi emise'!$F$5:$F$1004,MATCH(D186,'Facturi emise'!$B$5:$B$1004,0)),""))</f>
        <v/>
      </c>
      <c r="H186" s="20"/>
      <c r="I186" s="21"/>
      <c r="J186" s="15"/>
      <c r="K186" s="22" t="str">
        <f>IF(B186="","",SUMIF('Linii storno'!$B$5:$B$1004,B186,'Linii storno'!$K$5:$K$1004))</f>
        <v/>
      </c>
      <c r="L186" s="22" t="str">
        <f>IF(B186="","",SUMIF('Linii storno'!$B$5:$B$1004,B186,'Linii storno'!$L$5:$L$1004))</f>
        <v/>
      </c>
      <c r="M186" s="22" t="str">
        <f t="shared" si="6"/>
        <v/>
      </c>
      <c r="N186" s="22" t="str">
        <f>IF(D186="","",SUMIF('Facturi emise'!$B$5:$B$1004,D186,'Facturi emise'!$N$5:$N$1004))</f>
        <v/>
      </c>
      <c r="O186" s="22" t="str">
        <f t="shared" si="7"/>
        <v/>
      </c>
      <c r="P186" s="15"/>
      <c r="Q186" s="17" t="str">
        <f t="shared" si="8"/>
        <v/>
      </c>
      <c r="R186" s="23" t="str">
        <f ca="1">IF(AND(B186="",D186=""),"",TRIM(IF(COUNTIF($B$5:$B$304,B186)&gt;1,"Număr dublat. ","")&amp;IF(OR(C186="",D186="",H186="",I186=""),"Date incomplete. ","")&amp;IF(AND(D186&lt;&gt;"",COUNTIF('Facturi emise'!$B$5:$B$1004,D186)=0),"Factura inițială nu există în Facturi emise. ","")&amp;IF(COUNTIF('Linii storno'!$B$5:$B$1004,B186)=0,"Nicio linie stornată. ","")&amp;IF(AND(N(O186)&gt;0,O186&gt;N(N186)+0.01),"Stornat mai mult decât factura inițială. ","")&amp;IF(AND(H186="Stornare totală",ABS(N(M186)+N(N186))&gt;0.01),"Stornare totală, dar suma diferă de factura inițială. ","")&amp;IF(AND(I186="Eroare în factură",J186=""),"Emite și factura corectă. ","")&amp;IF(AND(C186&lt;&gt;"",P186&lt;&gt;"Da"),IF(TODAY()&gt;Q186,"Netransmisă în e-Factura – termen depășit. ","De transmis în e-Factura până la "&amp;RIGHT("0"&amp;DAY(Q186),2)&amp;"."&amp;RIGHT("0"&amp;MONTH(Q186),2)&amp;"."&amp;YEAR(Q186)&amp;". "),"")))</f>
        <v/>
      </c>
    </row>
    <row r="187" spans="2:18" x14ac:dyDescent="0.2">
      <c r="B187" s="15"/>
      <c r="C187" s="16"/>
      <c r="D187" s="15"/>
      <c r="E187" s="17" t="str">
        <f>IF(D187="","",IFERROR(INDEX('Facturi emise'!$D$5:$D$1004,MATCH(D187,'Facturi emise'!$B$5:$B$1004,0)),""))</f>
        <v/>
      </c>
      <c r="F187" s="18" t="str">
        <f>IF(D187="","",IFERROR(INDEX('Facturi emise'!$E$5:$E$1004,MATCH(D187,'Facturi emise'!$B$5:$B$1004,0)),""))</f>
        <v/>
      </c>
      <c r="G187" s="19" t="str">
        <f>IF(D187="","",IFERROR(INDEX('Facturi emise'!$F$5:$F$1004,MATCH(D187,'Facturi emise'!$B$5:$B$1004,0)),""))</f>
        <v/>
      </c>
      <c r="H187" s="20"/>
      <c r="I187" s="21"/>
      <c r="J187" s="15"/>
      <c r="K187" s="22" t="str">
        <f>IF(B187="","",SUMIF('Linii storno'!$B$5:$B$1004,B187,'Linii storno'!$K$5:$K$1004))</f>
        <v/>
      </c>
      <c r="L187" s="22" t="str">
        <f>IF(B187="","",SUMIF('Linii storno'!$B$5:$B$1004,B187,'Linii storno'!$L$5:$L$1004))</f>
        <v/>
      </c>
      <c r="M187" s="22" t="str">
        <f t="shared" si="6"/>
        <v/>
      </c>
      <c r="N187" s="22" t="str">
        <f>IF(D187="","",SUMIF('Facturi emise'!$B$5:$B$1004,D187,'Facturi emise'!$N$5:$N$1004))</f>
        <v/>
      </c>
      <c r="O187" s="22" t="str">
        <f t="shared" si="7"/>
        <v/>
      </c>
      <c r="P187" s="15"/>
      <c r="Q187" s="17" t="str">
        <f t="shared" si="8"/>
        <v/>
      </c>
      <c r="R187" s="23" t="str">
        <f ca="1">IF(AND(B187="",D187=""),"",TRIM(IF(COUNTIF($B$5:$B$304,B187)&gt;1,"Număr dublat. ","")&amp;IF(OR(C187="",D187="",H187="",I187=""),"Date incomplete. ","")&amp;IF(AND(D187&lt;&gt;"",COUNTIF('Facturi emise'!$B$5:$B$1004,D187)=0),"Factura inițială nu există în Facturi emise. ","")&amp;IF(COUNTIF('Linii storno'!$B$5:$B$1004,B187)=0,"Nicio linie stornată. ","")&amp;IF(AND(N(O187)&gt;0,O187&gt;N(N187)+0.01),"Stornat mai mult decât factura inițială. ","")&amp;IF(AND(H187="Stornare totală",ABS(N(M187)+N(N187))&gt;0.01),"Stornare totală, dar suma diferă de factura inițială. ","")&amp;IF(AND(I187="Eroare în factură",J187=""),"Emite și factura corectă. ","")&amp;IF(AND(C187&lt;&gt;"",P187&lt;&gt;"Da"),IF(TODAY()&gt;Q187,"Netransmisă în e-Factura – termen depășit. ","De transmis în e-Factura până la "&amp;RIGHT("0"&amp;DAY(Q187),2)&amp;"."&amp;RIGHT("0"&amp;MONTH(Q187),2)&amp;"."&amp;YEAR(Q187)&amp;". "),"")))</f>
        <v/>
      </c>
    </row>
    <row r="188" spans="2:18" x14ac:dyDescent="0.2">
      <c r="B188" s="15"/>
      <c r="C188" s="16"/>
      <c r="D188" s="15"/>
      <c r="E188" s="17" t="str">
        <f>IF(D188="","",IFERROR(INDEX('Facturi emise'!$D$5:$D$1004,MATCH(D188,'Facturi emise'!$B$5:$B$1004,0)),""))</f>
        <v/>
      </c>
      <c r="F188" s="18" t="str">
        <f>IF(D188="","",IFERROR(INDEX('Facturi emise'!$E$5:$E$1004,MATCH(D188,'Facturi emise'!$B$5:$B$1004,0)),""))</f>
        <v/>
      </c>
      <c r="G188" s="19" t="str">
        <f>IF(D188="","",IFERROR(INDEX('Facturi emise'!$F$5:$F$1004,MATCH(D188,'Facturi emise'!$B$5:$B$1004,0)),""))</f>
        <v/>
      </c>
      <c r="H188" s="20"/>
      <c r="I188" s="21"/>
      <c r="J188" s="15"/>
      <c r="K188" s="22" t="str">
        <f>IF(B188="","",SUMIF('Linii storno'!$B$5:$B$1004,B188,'Linii storno'!$K$5:$K$1004))</f>
        <v/>
      </c>
      <c r="L188" s="22" t="str">
        <f>IF(B188="","",SUMIF('Linii storno'!$B$5:$B$1004,B188,'Linii storno'!$L$5:$L$1004))</f>
        <v/>
      </c>
      <c r="M188" s="22" t="str">
        <f t="shared" si="6"/>
        <v/>
      </c>
      <c r="N188" s="22" t="str">
        <f>IF(D188="","",SUMIF('Facturi emise'!$B$5:$B$1004,D188,'Facturi emise'!$N$5:$N$1004))</f>
        <v/>
      </c>
      <c r="O188" s="22" t="str">
        <f t="shared" si="7"/>
        <v/>
      </c>
      <c r="P188" s="15"/>
      <c r="Q188" s="17" t="str">
        <f t="shared" si="8"/>
        <v/>
      </c>
      <c r="R188" s="23" t="str">
        <f ca="1">IF(AND(B188="",D188=""),"",TRIM(IF(COUNTIF($B$5:$B$304,B188)&gt;1,"Număr dublat. ","")&amp;IF(OR(C188="",D188="",H188="",I188=""),"Date incomplete. ","")&amp;IF(AND(D188&lt;&gt;"",COUNTIF('Facturi emise'!$B$5:$B$1004,D188)=0),"Factura inițială nu există în Facturi emise. ","")&amp;IF(COUNTIF('Linii storno'!$B$5:$B$1004,B188)=0,"Nicio linie stornată. ","")&amp;IF(AND(N(O188)&gt;0,O188&gt;N(N188)+0.01),"Stornat mai mult decât factura inițială. ","")&amp;IF(AND(H188="Stornare totală",ABS(N(M188)+N(N188))&gt;0.01),"Stornare totală, dar suma diferă de factura inițială. ","")&amp;IF(AND(I188="Eroare în factură",J188=""),"Emite și factura corectă. ","")&amp;IF(AND(C188&lt;&gt;"",P188&lt;&gt;"Da"),IF(TODAY()&gt;Q188,"Netransmisă în e-Factura – termen depășit. ","De transmis în e-Factura până la "&amp;RIGHT("0"&amp;DAY(Q188),2)&amp;"."&amp;RIGHT("0"&amp;MONTH(Q188),2)&amp;"."&amp;YEAR(Q188)&amp;". "),"")))</f>
        <v/>
      </c>
    </row>
    <row r="189" spans="2:18" x14ac:dyDescent="0.2">
      <c r="B189" s="15"/>
      <c r="C189" s="16"/>
      <c r="D189" s="15"/>
      <c r="E189" s="17" t="str">
        <f>IF(D189="","",IFERROR(INDEX('Facturi emise'!$D$5:$D$1004,MATCH(D189,'Facturi emise'!$B$5:$B$1004,0)),""))</f>
        <v/>
      </c>
      <c r="F189" s="18" t="str">
        <f>IF(D189="","",IFERROR(INDEX('Facturi emise'!$E$5:$E$1004,MATCH(D189,'Facturi emise'!$B$5:$B$1004,0)),""))</f>
        <v/>
      </c>
      <c r="G189" s="19" t="str">
        <f>IF(D189="","",IFERROR(INDEX('Facturi emise'!$F$5:$F$1004,MATCH(D189,'Facturi emise'!$B$5:$B$1004,0)),""))</f>
        <v/>
      </c>
      <c r="H189" s="20"/>
      <c r="I189" s="21"/>
      <c r="J189" s="15"/>
      <c r="K189" s="22" t="str">
        <f>IF(B189="","",SUMIF('Linii storno'!$B$5:$B$1004,B189,'Linii storno'!$K$5:$K$1004))</f>
        <v/>
      </c>
      <c r="L189" s="22" t="str">
        <f>IF(B189="","",SUMIF('Linii storno'!$B$5:$B$1004,B189,'Linii storno'!$L$5:$L$1004))</f>
        <v/>
      </c>
      <c r="M189" s="22" t="str">
        <f t="shared" si="6"/>
        <v/>
      </c>
      <c r="N189" s="22" t="str">
        <f>IF(D189="","",SUMIF('Facturi emise'!$B$5:$B$1004,D189,'Facturi emise'!$N$5:$N$1004))</f>
        <v/>
      </c>
      <c r="O189" s="22" t="str">
        <f t="shared" si="7"/>
        <v/>
      </c>
      <c r="P189" s="15"/>
      <c r="Q189" s="17" t="str">
        <f t="shared" si="8"/>
        <v/>
      </c>
      <c r="R189" s="23" t="str">
        <f ca="1">IF(AND(B189="",D189=""),"",TRIM(IF(COUNTIF($B$5:$B$304,B189)&gt;1,"Număr dublat. ","")&amp;IF(OR(C189="",D189="",H189="",I189=""),"Date incomplete. ","")&amp;IF(AND(D189&lt;&gt;"",COUNTIF('Facturi emise'!$B$5:$B$1004,D189)=0),"Factura inițială nu există în Facturi emise. ","")&amp;IF(COUNTIF('Linii storno'!$B$5:$B$1004,B189)=0,"Nicio linie stornată. ","")&amp;IF(AND(N(O189)&gt;0,O189&gt;N(N189)+0.01),"Stornat mai mult decât factura inițială. ","")&amp;IF(AND(H189="Stornare totală",ABS(N(M189)+N(N189))&gt;0.01),"Stornare totală, dar suma diferă de factura inițială. ","")&amp;IF(AND(I189="Eroare în factură",J189=""),"Emite și factura corectă. ","")&amp;IF(AND(C189&lt;&gt;"",P189&lt;&gt;"Da"),IF(TODAY()&gt;Q189,"Netransmisă în e-Factura – termen depășit. ","De transmis în e-Factura până la "&amp;RIGHT("0"&amp;DAY(Q189),2)&amp;"."&amp;RIGHT("0"&amp;MONTH(Q189),2)&amp;"."&amp;YEAR(Q189)&amp;". "),"")))</f>
        <v/>
      </c>
    </row>
    <row r="190" spans="2:18" x14ac:dyDescent="0.2">
      <c r="B190" s="15"/>
      <c r="C190" s="16"/>
      <c r="D190" s="15"/>
      <c r="E190" s="17" t="str">
        <f>IF(D190="","",IFERROR(INDEX('Facturi emise'!$D$5:$D$1004,MATCH(D190,'Facturi emise'!$B$5:$B$1004,0)),""))</f>
        <v/>
      </c>
      <c r="F190" s="18" t="str">
        <f>IF(D190="","",IFERROR(INDEX('Facturi emise'!$E$5:$E$1004,MATCH(D190,'Facturi emise'!$B$5:$B$1004,0)),""))</f>
        <v/>
      </c>
      <c r="G190" s="19" t="str">
        <f>IF(D190="","",IFERROR(INDEX('Facturi emise'!$F$5:$F$1004,MATCH(D190,'Facturi emise'!$B$5:$B$1004,0)),""))</f>
        <v/>
      </c>
      <c r="H190" s="20"/>
      <c r="I190" s="21"/>
      <c r="J190" s="15"/>
      <c r="K190" s="22" t="str">
        <f>IF(B190="","",SUMIF('Linii storno'!$B$5:$B$1004,B190,'Linii storno'!$K$5:$K$1004))</f>
        <v/>
      </c>
      <c r="L190" s="22" t="str">
        <f>IF(B190="","",SUMIF('Linii storno'!$B$5:$B$1004,B190,'Linii storno'!$L$5:$L$1004))</f>
        <v/>
      </c>
      <c r="M190" s="22" t="str">
        <f t="shared" si="6"/>
        <v/>
      </c>
      <c r="N190" s="22" t="str">
        <f>IF(D190="","",SUMIF('Facturi emise'!$B$5:$B$1004,D190,'Facturi emise'!$N$5:$N$1004))</f>
        <v/>
      </c>
      <c r="O190" s="22" t="str">
        <f t="shared" si="7"/>
        <v/>
      </c>
      <c r="P190" s="15"/>
      <c r="Q190" s="17" t="str">
        <f t="shared" si="8"/>
        <v/>
      </c>
      <c r="R190" s="23" t="str">
        <f ca="1">IF(AND(B190="",D190=""),"",TRIM(IF(COUNTIF($B$5:$B$304,B190)&gt;1,"Număr dublat. ","")&amp;IF(OR(C190="",D190="",H190="",I190=""),"Date incomplete. ","")&amp;IF(AND(D190&lt;&gt;"",COUNTIF('Facturi emise'!$B$5:$B$1004,D190)=0),"Factura inițială nu există în Facturi emise. ","")&amp;IF(COUNTIF('Linii storno'!$B$5:$B$1004,B190)=0,"Nicio linie stornată. ","")&amp;IF(AND(N(O190)&gt;0,O190&gt;N(N190)+0.01),"Stornat mai mult decât factura inițială. ","")&amp;IF(AND(H190="Stornare totală",ABS(N(M190)+N(N190))&gt;0.01),"Stornare totală, dar suma diferă de factura inițială. ","")&amp;IF(AND(I190="Eroare în factură",J190=""),"Emite și factura corectă. ","")&amp;IF(AND(C190&lt;&gt;"",P190&lt;&gt;"Da"),IF(TODAY()&gt;Q190,"Netransmisă în e-Factura – termen depășit. ","De transmis în e-Factura până la "&amp;RIGHT("0"&amp;DAY(Q190),2)&amp;"."&amp;RIGHT("0"&amp;MONTH(Q190),2)&amp;"."&amp;YEAR(Q190)&amp;". "),"")))</f>
        <v/>
      </c>
    </row>
    <row r="191" spans="2:18" x14ac:dyDescent="0.2">
      <c r="B191" s="15"/>
      <c r="C191" s="16"/>
      <c r="D191" s="15"/>
      <c r="E191" s="17" t="str">
        <f>IF(D191="","",IFERROR(INDEX('Facturi emise'!$D$5:$D$1004,MATCH(D191,'Facturi emise'!$B$5:$B$1004,0)),""))</f>
        <v/>
      </c>
      <c r="F191" s="18" t="str">
        <f>IF(D191="","",IFERROR(INDEX('Facturi emise'!$E$5:$E$1004,MATCH(D191,'Facturi emise'!$B$5:$B$1004,0)),""))</f>
        <v/>
      </c>
      <c r="G191" s="19" t="str">
        <f>IF(D191="","",IFERROR(INDEX('Facturi emise'!$F$5:$F$1004,MATCH(D191,'Facturi emise'!$B$5:$B$1004,0)),""))</f>
        <v/>
      </c>
      <c r="H191" s="20"/>
      <c r="I191" s="21"/>
      <c r="J191" s="15"/>
      <c r="K191" s="22" t="str">
        <f>IF(B191="","",SUMIF('Linii storno'!$B$5:$B$1004,B191,'Linii storno'!$K$5:$K$1004))</f>
        <v/>
      </c>
      <c r="L191" s="22" t="str">
        <f>IF(B191="","",SUMIF('Linii storno'!$B$5:$B$1004,B191,'Linii storno'!$L$5:$L$1004))</f>
        <v/>
      </c>
      <c r="M191" s="22" t="str">
        <f t="shared" si="6"/>
        <v/>
      </c>
      <c r="N191" s="22" t="str">
        <f>IF(D191="","",SUMIF('Facturi emise'!$B$5:$B$1004,D191,'Facturi emise'!$N$5:$N$1004))</f>
        <v/>
      </c>
      <c r="O191" s="22" t="str">
        <f t="shared" si="7"/>
        <v/>
      </c>
      <c r="P191" s="15"/>
      <c r="Q191" s="17" t="str">
        <f t="shared" si="8"/>
        <v/>
      </c>
      <c r="R191" s="23" t="str">
        <f ca="1">IF(AND(B191="",D191=""),"",TRIM(IF(COUNTIF($B$5:$B$304,B191)&gt;1,"Număr dublat. ","")&amp;IF(OR(C191="",D191="",H191="",I191=""),"Date incomplete. ","")&amp;IF(AND(D191&lt;&gt;"",COUNTIF('Facturi emise'!$B$5:$B$1004,D191)=0),"Factura inițială nu există în Facturi emise. ","")&amp;IF(COUNTIF('Linii storno'!$B$5:$B$1004,B191)=0,"Nicio linie stornată. ","")&amp;IF(AND(N(O191)&gt;0,O191&gt;N(N191)+0.01),"Stornat mai mult decât factura inițială. ","")&amp;IF(AND(H191="Stornare totală",ABS(N(M191)+N(N191))&gt;0.01),"Stornare totală, dar suma diferă de factura inițială. ","")&amp;IF(AND(I191="Eroare în factură",J191=""),"Emite și factura corectă. ","")&amp;IF(AND(C191&lt;&gt;"",P191&lt;&gt;"Da"),IF(TODAY()&gt;Q191,"Netransmisă în e-Factura – termen depășit. ","De transmis în e-Factura până la "&amp;RIGHT("0"&amp;DAY(Q191),2)&amp;"."&amp;RIGHT("0"&amp;MONTH(Q191),2)&amp;"."&amp;YEAR(Q191)&amp;". "),"")))</f>
        <v/>
      </c>
    </row>
    <row r="192" spans="2:18" x14ac:dyDescent="0.2">
      <c r="B192" s="15"/>
      <c r="C192" s="16"/>
      <c r="D192" s="15"/>
      <c r="E192" s="17" t="str">
        <f>IF(D192="","",IFERROR(INDEX('Facturi emise'!$D$5:$D$1004,MATCH(D192,'Facturi emise'!$B$5:$B$1004,0)),""))</f>
        <v/>
      </c>
      <c r="F192" s="18" t="str">
        <f>IF(D192="","",IFERROR(INDEX('Facturi emise'!$E$5:$E$1004,MATCH(D192,'Facturi emise'!$B$5:$B$1004,0)),""))</f>
        <v/>
      </c>
      <c r="G192" s="19" t="str">
        <f>IF(D192="","",IFERROR(INDEX('Facturi emise'!$F$5:$F$1004,MATCH(D192,'Facturi emise'!$B$5:$B$1004,0)),""))</f>
        <v/>
      </c>
      <c r="H192" s="20"/>
      <c r="I192" s="21"/>
      <c r="J192" s="15"/>
      <c r="K192" s="22" t="str">
        <f>IF(B192="","",SUMIF('Linii storno'!$B$5:$B$1004,B192,'Linii storno'!$K$5:$K$1004))</f>
        <v/>
      </c>
      <c r="L192" s="22" t="str">
        <f>IF(B192="","",SUMIF('Linii storno'!$B$5:$B$1004,B192,'Linii storno'!$L$5:$L$1004))</f>
        <v/>
      </c>
      <c r="M192" s="22" t="str">
        <f t="shared" si="6"/>
        <v/>
      </c>
      <c r="N192" s="22" t="str">
        <f>IF(D192="","",SUMIF('Facturi emise'!$B$5:$B$1004,D192,'Facturi emise'!$N$5:$N$1004))</f>
        <v/>
      </c>
      <c r="O192" s="22" t="str">
        <f t="shared" si="7"/>
        <v/>
      </c>
      <c r="P192" s="15"/>
      <c r="Q192" s="17" t="str">
        <f t="shared" si="8"/>
        <v/>
      </c>
      <c r="R192" s="23" t="str">
        <f ca="1">IF(AND(B192="",D192=""),"",TRIM(IF(COUNTIF($B$5:$B$304,B192)&gt;1,"Număr dublat. ","")&amp;IF(OR(C192="",D192="",H192="",I192=""),"Date incomplete. ","")&amp;IF(AND(D192&lt;&gt;"",COUNTIF('Facturi emise'!$B$5:$B$1004,D192)=0),"Factura inițială nu există în Facturi emise. ","")&amp;IF(COUNTIF('Linii storno'!$B$5:$B$1004,B192)=0,"Nicio linie stornată. ","")&amp;IF(AND(N(O192)&gt;0,O192&gt;N(N192)+0.01),"Stornat mai mult decât factura inițială. ","")&amp;IF(AND(H192="Stornare totală",ABS(N(M192)+N(N192))&gt;0.01),"Stornare totală, dar suma diferă de factura inițială. ","")&amp;IF(AND(I192="Eroare în factură",J192=""),"Emite și factura corectă. ","")&amp;IF(AND(C192&lt;&gt;"",P192&lt;&gt;"Da"),IF(TODAY()&gt;Q192,"Netransmisă în e-Factura – termen depășit. ","De transmis în e-Factura până la "&amp;RIGHT("0"&amp;DAY(Q192),2)&amp;"."&amp;RIGHT("0"&amp;MONTH(Q192),2)&amp;"."&amp;YEAR(Q192)&amp;". "),"")))</f>
        <v/>
      </c>
    </row>
    <row r="193" spans="2:18" x14ac:dyDescent="0.2">
      <c r="B193" s="15"/>
      <c r="C193" s="16"/>
      <c r="D193" s="15"/>
      <c r="E193" s="17" t="str">
        <f>IF(D193="","",IFERROR(INDEX('Facturi emise'!$D$5:$D$1004,MATCH(D193,'Facturi emise'!$B$5:$B$1004,0)),""))</f>
        <v/>
      </c>
      <c r="F193" s="18" t="str">
        <f>IF(D193="","",IFERROR(INDEX('Facturi emise'!$E$5:$E$1004,MATCH(D193,'Facturi emise'!$B$5:$B$1004,0)),""))</f>
        <v/>
      </c>
      <c r="G193" s="19" t="str">
        <f>IF(D193="","",IFERROR(INDEX('Facturi emise'!$F$5:$F$1004,MATCH(D193,'Facturi emise'!$B$5:$B$1004,0)),""))</f>
        <v/>
      </c>
      <c r="H193" s="20"/>
      <c r="I193" s="21"/>
      <c r="J193" s="15"/>
      <c r="K193" s="22" t="str">
        <f>IF(B193="","",SUMIF('Linii storno'!$B$5:$B$1004,B193,'Linii storno'!$K$5:$K$1004))</f>
        <v/>
      </c>
      <c r="L193" s="22" t="str">
        <f>IF(B193="","",SUMIF('Linii storno'!$B$5:$B$1004,B193,'Linii storno'!$L$5:$L$1004))</f>
        <v/>
      </c>
      <c r="M193" s="22" t="str">
        <f t="shared" si="6"/>
        <v/>
      </c>
      <c r="N193" s="22" t="str">
        <f>IF(D193="","",SUMIF('Facturi emise'!$B$5:$B$1004,D193,'Facturi emise'!$N$5:$N$1004))</f>
        <v/>
      </c>
      <c r="O193" s="22" t="str">
        <f t="shared" si="7"/>
        <v/>
      </c>
      <c r="P193" s="15"/>
      <c r="Q193" s="17" t="str">
        <f t="shared" si="8"/>
        <v/>
      </c>
      <c r="R193" s="23" t="str">
        <f ca="1">IF(AND(B193="",D193=""),"",TRIM(IF(COUNTIF($B$5:$B$304,B193)&gt;1,"Număr dublat. ","")&amp;IF(OR(C193="",D193="",H193="",I193=""),"Date incomplete. ","")&amp;IF(AND(D193&lt;&gt;"",COUNTIF('Facturi emise'!$B$5:$B$1004,D193)=0),"Factura inițială nu există în Facturi emise. ","")&amp;IF(COUNTIF('Linii storno'!$B$5:$B$1004,B193)=0,"Nicio linie stornată. ","")&amp;IF(AND(N(O193)&gt;0,O193&gt;N(N193)+0.01),"Stornat mai mult decât factura inițială. ","")&amp;IF(AND(H193="Stornare totală",ABS(N(M193)+N(N193))&gt;0.01),"Stornare totală, dar suma diferă de factura inițială. ","")&amp;IF(AND(I193="Eroare în factură",J193=""),"Emite și factura corectă. ","")&amp;IF(AND(C193&lt;&gt;"",P193&lt;&gt;"Da"),IF(TODAY()&gt;Q193,"Netransmisă în e-Factura – termen depășit. ","De transmis în e-Factura până la "&amp;RIGHT("0"&amp;DAY(Q193),2)&amp;"."&amp;RIGHT("0"&amp;MONTH(Q193),2)&amp;"."&amp;YEAR(Q193)&amp;". "),"")))</f>
        <v/>
      </c>
    </row>
    <row r="194" spans="2:18" x14ac:dyDescent="0.2">
      <c r="B194" s="15"/>
      <c r="C194" s="16"/>
      <c r="D194" s="15"/>
      <c r="E194" s="17" t="str">
        <f>IF(D194="","",IFERROR(INDEX('Facturi emise'!$D$5:$D$1004,MATCH(D194,'Facturi emise'!$B$5:$B$1004,0)),""))</f>
        <v/>
      </c>
      <c r="F194" s="18" t="str">
        <f>IF(D194="","",IFERROR(INDEX('Facturi emise'!$E$5:$E$1004,MATCH(D194,'Facturi emise'!$B$5:$B$1004,0)),""))</f>
        <v/>
      </c>
      <c r="G194" s="19" t="str">
        <f>IF(D194="","",IFERROR(INDEX('Facturi emise'!$F$5:$F$1004,MATCH(D194,'Facturi emise'!$B$5:$B$1004,0)),""))</f>
        <v/>
      </c>
      <c r="H194" s="20"/>
      <c r="I194" s="21"/>
      <c r="J194" s="15"/>
      <c r="K194" s="22" t="str">
        <f>IF(B194="","",SUMIF('Linii storno'!$B$5:$B$1004,B194,'Linii storno'!$K$5:$K$1004))</f>
        <v/>
      </c>
      <c r="L194" s="22" t="str">
        <f>IF(B194="","",SUMIF('Linii storno'!$B$5:$B$1004,B194,'Linii storno'!$L$5:$L$1004))</f>
        <v/>
      </c>
      <c r="M194" s="22" t="str">
        <f t="shared" si="6"/>
        <v/>
      </c>
      <c r="N194" s="22" t="str">
        <f>IF(D194="","",SUMIF('Facturi emise'!$B$5:$B$1004,D194,'Facturi emise'!$N$5:$N$1004))</f>
        <v/>
      </c>
      <c r="O194" s="22" t="str">
        <f t="shared" si="7"/>
        <v/>
      </c>
      <c r="P194" s="15"/>
      <c r="Q194" s="17" t="str">
        <f t="shared" si="8"/>
        <v/>
      </c>
      <c r="R194" s="23" t="str">
        <f ca="1">IF(AND(B194="",D194=""),"",TRIM(IF(COUNTIF($B$5:$B$304,B194)&gt;1,"Număr dublat. ","")&amp;IF(OR(C194="",D194="",H194="",I194=""),"Date incomplete. ","")&amp;IF(AND(D194&lt;&gt;"",COUNTIF('Facturi emise'!$B$5:$B$1004,D194)=0),"Factura inițială nu există în Facturi emise. ","")&amp;IF(COUNTIF('Linii storno'!$B$5:$B$1004,B194)=0,"Nicio linie stornată. ","")&amp;IF(AND(N(O194)&gt;0,O194&gt;N(N194)+0.01),"Stornat mai mult decât factura inițială. ","")&amp;IF(AND(H194="Stornare totală",ABS(N(M194)+N(N194))&gt;0.01),"Stornare totală, dar suma diferă de factura inițială. ","")&amp;IF(AND(I194="Eroare în factură",J194=""),"Emite și factura corectă. ","")&amp;IF(AND(C194&lt;&gt;"",P194&lt;&gt;"Da"),IF(TODAY()&gt;Q194,"Netransmisă în e-Factura – termen depășit. ","De transmis în e-Factura până la "&amp;RIGHT("0"&amp;DAY(Q194),2)&amp;"."&amp;RIGHT("0"&amp;MONTH(Q194),2)&amp;"."&amp;YEAR(Q194)&amp;". "),"")))</f>
        <v/>
      </c>
    </row>
    <row r="195" spans="2:18" x14ac:dyDescent="0.2">
      <c r="B195" s="15"/>
      <c r="C195" s="16"/>
      <c r="D195" s="15"/>
      <c r="E195" s="17" t="str">
        <f>IF(D195="","",IFERROR(INDEX('Facturi emise'!$D$5:$D$1004,MATCH(D195,'Facturi emise'!$B$5:$B$1004,0)),""))</f>
        <v/>
      </c>
      <c r="F195" s="18" t="str">
        <f>IF(D195="","",IFERROR(INDEX('Facturi emise'!$E$5:$E$1004,MATCH(D195,'Facturi emise'!$B$5:$B$1004,0)),""))</f>
        <v/>
      </c>
      <c r="G195" s="19" t="str">
        <f>IF(D195="","",IFERROR(INDEX('Facturi emise'!$F$5:$F$1004,MATCH(D195,'Facturi emise'!$B$5:$B$1004,0)),""))</f>
        <v/>
      </c>
      <c r="H195" s="20"/>
      <c r="I195" s="21"/>
      <c r="J195" s="15"/>
      <c r="K195" s="22" t="str">
        <f>IF(B195="","",SUMIF('Linii storno'!$B$5:$B$1004,B195,'Linii storno'!$K$5:$K$1004))</f>
        <v/>
      </c>
      <c r="L195" s="22" t="str">
        <f>IF(B195="","",SUMIF('Linii storno'!$B$5:$B$1004,B195,'Linii storno'!$L$5:$L$1004))</f>
        <v/>
      </c>
      <c r="M195" s="22" t="str">
        <f t="shared" si="6"/>
        <v/>
      </c>
      <c r="N195" s="22" t="str">
        <f>IF(D195="","",SUMIF('Facturi emise'!$B$5:$B$1004,D195,'Facturi emise'!$N$5:$N$1004))</f>
        <v/>
      </c>
      <c r="O195" s="22" t="str">
        <f t="shared" si="7"/>
        <v/>
      </c>
      <c r="P195" s="15"/>
      <c r="Q195" s="17" t="str">
        <f t="shared" si="8"/>
        <v/>
      </c>
      <c r="R195" s="23" t="str">
        <f ca="1">IF(AND(B195="",D195=""),"",TRIM(IF(COUNTIF($B$5:$B$304,B195)&gt;1,"Număr dublat. ","")&amp;IF(OR(C195="",D195="",H195="",I195=""),"Date incomplete. ","")&amp;IF(AND(D195&lt;&gt;"",COUNTIF('Facturi emise'!$B$5:$B$1004,D195)=0),"Factura inițială nu există în Facturi emise. ","")&amp;IF(COUNTIF('Linii storno'!$B$5:$B$1004,B195)=0,"Nicio linie stornată. ","")&amp;IF(AND(N(O195)&gt;0,O195&gt;N(N195)+0.01),"Stornat mai mult decât factura inițială. ","")&amp;IF(AND(H195="Stornare totală",ABS(N(M195)+N(N195))&gt;0.01),"Stornare totală, dar suma diferă de factura inițială. ","")&amp;IF(AND(I195="Eroare în factură",J195=""),"Emite și factura corectă. ","")&amp;IF(AND(C195&lt;&gt;"",P195&lt;&gt;"Da"),IF(TODAY()&gt;Q195,"Netransmisă în e-Factura – termen depășit. ","De transmis în e-Factura până la "&amp;RIGHT("0"&amp;DAY(Q195),2)&amp;"."&amp;RIGHT("0"&amp;MONTH(Q195),2)&amp;"."&amp;YEAR(Q195)&amp;". "),"")))</f>
        <v/>
      </c>
    </row>
    <row r="196" spans="2:18" x14ac:dyDescent="0.2">
      <c r="B196" s="15"/>
      <c r="C196" s="16"/>
      <c r="D196" s="15"/>
      <c r="E196" s="17" t="str">
        <f>IF(D196="","",IFERROR(INDEX('Facturi emise'!$D$5:$D$1004,MATCH(D196,'Facturi emise'!$B$5:$B$1004,0)),""))</f>
        <v/>
      </c>
      <c r="F196" s="18" t="str">
        <f>IF(D196="","",IFERROR(INDEX('Facturi emise'!$E$5:$E$1004,MATCH(D196,'Facturi emise'!$B$5:$B$1004,0)),""))</f>
        <v/>
      </c>
      <c r="G196" s="19" t="str">
        <f>IF(D196="","",IFERROR(INDEX('Facturi emise'!$F$5:$F$1004,MATCH(D196,'Facturi emise'!$B$5:$B$1004,0)),""))</f>
        <v/>
      </c>
      <c r="H196" s="20"/>
      <c r="I196" s="21"/>
      <c r="J196" s="15"/>
      <c r="K196" s="22" t="str">
        <f>IF(B196="","",SUMIF('Linii storno'!$B$5:$B$1004,B196,'Linii storno'!$K$5:$K$1004))</f>
        <v/>
      </c>
      <c r="L196" s="22" t="str">
        <f>IF(B196="","",SUMIF('Linii storno'!$B$5:$B$1004,B196,'Linii storno'!$L$5:$L$1004))</f>
        <v/>
      </c>
      <c r="M196" s="22" t="str">
        <f t="shared" si="6"/>
        <v/>
      </c>
      <c r="N196" s="22" t="str">
        <f>IF(D196="","",SUMIF('Facturi emise'!$B$5:$B$1004,D196,'Facturi emise'!$N$5:$N$1004))</f>
        <v/>
      </c>
      <c r="O196" s="22" t="str">
        <f t="shared" si="7"/>
        <v/>
      </c>
      <c r="P196" s="15"/>
      <c r="Q196" s="17" t="str">
        <f t="shared" si="8"/>
        <v/>
      </c>
      <c r="R196" s="23" t="str">
        <f ca="1">IF(AND(B196="",D196=""),"",TRIM(IF(COUNTIF($B$5:$B$304,B196)&gt;1,"Număr dublat. ","")&amp;IF(OR(C196="",D196="",H196="",I196=""),"Date incomplete. ","")&amp;IF(AND(D196&lt;&gt;"",COUNTIF('Facturi emise'!$B$5:$B$1004,D196)=0),"Factura inițială nu există în Facturi emise. ","")&amp;IF(COUNTIF('Linii storno'!$B$5:$B$1004,B196)=0,"Nicio linie stornată. ","")&amp;IF(AND(N(O196)&gt;0,O196&gt;N(N196)+0.01),"Stornat mai mult decât factura inițială. ","")&amp;IF(AND(H196="Stornare totală",ABS(N(M196)+N(N196))&gt;0.01),"Stornare totală, dar suma diferă de factura inițială. ","")&amp;IF(AND(I196="Eroare în factură",J196=""),"Emite și factura corectă. ","")&amp;IF(AND(C196&lt;&gt;"",P196&lt;&gt;"Da"),IF(TODAY()&gt;Q196,"Netransmisă în e-Factura – termen depășit. ","De transmis în e-Factura până la "&amp;RIGHT("0"&amp;DAY(Q196),2)&amp;"."&amp;RIGHT("0"&amp;MONTH(Q196),2)&amp;"."&amp;YEAR(Q196)&amp;". "),"")))</f>
        <v/>
      </c>
    </row>
    <row r="197" spans="2:18" x14ac:dyDescent="0.2">
      <c r="B197" s="15"/>
      <c r="C197" s="16"/>
      <c r="D197" s="15"/>
      <c r="E197" s="17" t="str">
        <f>IF(D197="","",IFERROR(INDEX('Facturi emise'!$D$5:$D$1004,MATCH(D197,'Facturi emise'!$B$5:$B$1004,0)),""))</f>
        <v/>
      </c>
      <c r="F197" s="18" t="str">
        <f>IF(D197="","",IFERROR(INDEX('Facturi emise'!$E$5:$E$1004,MATCH(D197,'Facturi emise'!$B$5:$B$1004,0)),""))</f>
        <v/>
      </c>
      <c r="G197" s="19" t="str">
        <f>IF(D197="","",IFERROR(INDEX('Facturi emise'!$F$5:$F$1004,MATCH(D197,'Facturi emise'!$B$5:$B$1004,0)),""))</f>
        <v/>
      </c>
      <c r="H197" s="20"/>
      <c r="I197" s="21"/>
      <c r="J197" s="15"/>
      <c r="K197" s="22" t="str">
        <f>IF(B197="","",SUMIF('Linii storno'!$B$5:$B$1004,B197,'Linii storno'!$K$5:$K$1004))</f>
        <v/>
      </c>
      <c r="L197" s="22" t="str">
        <f>IF(B197="","",SUMIF('Linii storno'!$B$5:$B$1004,B197,'Linii storno'!$L$5:$L$1004))</f>
        <v/>
      </c>
      <c r="M197" s="22" t="str">
        <f t="shared" ref="M197:M260" si="9">IF(B197="","",K197+L197)</f>
        <v/>
      </c>
      <c r="N197" s="22" t="str">
        <f>IF(D197="","",SUMIF('Facturi emise'!$B$5:$B$1004,D197,'Facturi emise'!$N$5:$N$1004))</f>
        <v/>
      </c>
      <c r="O197" s="22" t="str">
        <f t="shared" ref="O197:O260" si="10">IF(D197="","",-SUMIF($D$5:$D$304,D197,$M$5:$M$304))</f>
        <v/>
      </c>
      <c r="P197" s="15"/>
      <c r="Q197" s="17" t="str">
        <f t="shared" ref="Q197:Q260" si="11">IF(C197="","",WORKDAY(C197,5,Sarb))</f>
        <v/>
      </c>
      <c r="R197" s="23" t="str">
        <f ca="1">IF(AND(B197="",D197=""),"",TRIM(IF(COUNTIF($B$5:$B$304,B197)&gt;1,"Număr dublat. ","")&amp;IF(OR(C197="",D197="",H197="",I197=""),"Date incomplete. ","")&amp;IF(AND(D197&lt;&gt;"",COUNTIF('Facturi emise'!$B$5:$B$1004,D197)=0),"Factura inițială nu există în Facturi emise. ","")&amp;IF(COUNTIF('Linii storno'!$B$5:$B$1004,B197)=0,"Nicio linie stornată. ","")&amp;IF(AND(N(O197)&gt;0,O197&gt;N(N197)+0.01),"Stornat mai mult decât factura inițială. ","")&amp;IF(AND(H197="Stornare totală",ABS(N(M197)+N(N197))&gt;0.01),"Stornare totală, dar suma diferă de factura inițială. ","")&amp;IF(AND(I197="Eroare în factură",J197=""),"Emite și factura corectă. ","")&amp;IF(AND(C197&lt;&gt;"",P197&lt;&gt;"Da"),IF(TODAY()&gt;Q197,"Netransmisă în e-Factura – termen depășit. ","De transmis în e-Factura până la "&amp;RIGHT("0"&amp;DAY(Q197),2)&amp;"."&amp;RIGHT("0"&amp;MONTH(Q197),2)&amp;"."&amp;YEAR(Q197)&amp;". "),"")))</f>
        <v/>
      </c>
    </row>
    <row r="198" spans="2:18" x14ac:dyDescent="0.2">
      <c r="B198" s="15"/>
      <c r="C198" s="16"/>
      <c r="D198" s="15"/>
      <c r="E198" s="17" t="str">
        <f>IF(D198="","",IFERROR(INDEX('Facturi emise'!$D$5:$D$1004,MATCH(D198,'Facturi emise'!$B$5:$B$1004,0)),""))</f>
        <v/>
      </c>
      <c r="F198" s="18" t="str">
        <f>IF(D198="","",IFERROR(INDEX('Facturi emise'!$E$5:$E$1004,MATCH(D198,'Facturi emise'!$B$5:$B$1004,0)),""))</f>
        <v/>
      </c>
      <c r="G198" s="19" t="str">
        <f>IF(D198="","",IFERROR(INDEX('Facturi emise'!$F$5:$F$1004,MATCH(D198,'Facturi emise'!$B$5:$B$1004,0)),""))</f>
        <v/>
      </c>
      <c r="H198" s="20"/>
      <c r="I198" s="21"/>
      <c r="J198" s="15"/>
      <c r="K198" s="22" t="str">
        <f>IF(B198="","",SUMIF('Linii storno'!$B$5:$B$1004,B198,'Linii storno'!$K$5:$K$1004))</f>
        <v/>
      </c>
      <c r="L198" s="22" t="str">
        <f>IF(B198="","",SUMIF('Linii storno'!$B$5:$B$1004,B198,'Linii storno'!$L$5:$L$1004))</f>
        <v/>
      </c>
      <c r="M198" s="22" t="str">
        <f t="shared" si="9"/>
        <v/>
      </c>
      <c r="N198" s="22" t="str">
        <f>IF(D198="","",SUMIF('Facturi emise'!$B$5:$B$1004,D198,'Facturi emise'!$N$5:$N$1004))</f>
        <v/>
      </c>
      <c r="O198" s="22" t="str">
        <f t="shared" si="10"/>
        <v/>
      </c>
      <c r="P198" s="15"/>
      <c r="Q198" s="17" t="str">
        <f t="shared" si="11"/>
        <v/>
      </c>
      <c r="R198" s="23" t="str">
        <f ca="1">IF(AND(B198="",D198=""),"",TRIM(IF(COUNTIF($B$5:$B$304,B198)&gt;1,"Număr dublat. ","")&amp;IF(OR(C198="",D198="",H198="",I198=""),"Date incomplete. ","")&amp;IF(AND(D198&lt;&gt;"",COUNTIF('Facturi emise'!$B$5:$B$1004,D198)=0),"Factura inițială nu există în Facturi emise. ","")&amp;IF(COUNTIF('Linii storno'!$B$5:$B$1004,B198)=0,"Nicio linie stornată. ","")&amp;IF(AND(N(O198)&gt;0,O198&gt;N(N198)+0.01),"Stornat mai mult decât factura inițială. ","")&amp;IF(AND(H198="Stornare totală",ABS(N(M198)+N(N198))&gt;0.01),"Stornare totală, dar suma diferă de factura inițială. ","")&amp;IF(AND(I198="Eroare în factură",J198=""),"Emite și factura corectă. ","")&amp;IF(AND(C198&lt;&gt;"",P198&lt;&gt;"Da"),IF(TODAY()&gt;Q198,"Netransmisă în e-Factura – termen depășit. ","De transmis în e-Factura până la "&amp;RIGHT("0"&amp;DAY(Q198),2)&amp;"."&amp;RIGHT("0"&amp;MONTH(Q198),2)&amp;"."&amp;YEAR(Q198)&amp;". "),"")))</f>
        <v/>
      </c>
    </row>
    <row r="199" spans="2:18" x14ac:dyDescent="0.2">
      <c r="B199" s="15"/>
      <c r="C199" s="16"/>
      <c r="D199" s="15"/>
      <c r="E199" s="17" t="str">
        <f>IF(D199="","",IFERROR(INDEX('Facturi emise'!$D$5:$D$1004,MATCH(D199,'Facturi emise'!$B$5:$B$1004,0)),""))</f>
        <v/>
      </c>
      <c r="F199" s="18" t="str">
        <f>IF(D199="","",IFERROR(INDEX('Facturi emise'!$E$5:$E$1004,MATCH(D199,'Facturi emise'!$B$5:$B$1004,0)),""))</f>
        <v/>
      </c>
      <c r="G199" s="19" t="str">
        <f>IF(D199="","",IFERROR(INDEX('Facturi emise'!$F$5:$F$1004,MATCH(D199,'Facturi emise'!$B$5:$B$1004,0)),""))</f>
        <v/>
      </c>
      <c r="H199" s="20"/>
      <c r="I199" s="21"/>
      <c r="J199" s="15"/>
      <c r="K199" s="22" t="str">
        <f>IF(B199="","",SUMIF('Linii storno'!$B$5:$B$1004,B199,'Linii storno'!$K$5:$K$1004))</f>
        <v/>
      </c>
      <c r="L199" s="22" t="str">
        <f>IF(B199="","",SUMIF('Linii storno'!$B$5:$B$1004,B199,'Linii storno'!$L$5:$L$1004))</f>
        <v/>
      </c>
      <c r="M199" s="22" t="str">
        <f t="shared" si="9"/>
        <v/>
      </c>
      <c r="N199" s="22" t="str">
        <f>IF(D199="","",SUMIF('Facturi emise'!$B$5:$B$1004,D199,'Facturi emise'!$N$5:$N$1004))</f>
        <v/>
      </c>
      <c r="O199" s="22" t="str">
        <f t="shared" si="10"/>
        <v/>
      </c>
      <c r="P199" s="15"/>
      <c r="Q199" s="17" t="str">
        <f t="shared" si="11"/>
        <v/>
      </c>
      <c r="R199" s="23" t="str">
        <f ca="1">IF(AND(B199="",D199=""),"",TRIM(IF(COUNTIF($B$5:$B$304,B199)&gt;1,"Număr dublat. ","")&amp;IF(OR(C199="",D199="",H199="",I199=""),"Date incomplete. ","")&amp;IF(AND(D199&lt;&gt;"",COUNTIF('Facturi emise'!$B$5:$B$1004,D199)=0),"Factura inițială nu există în Facturi emise. ","")&amp;IF(COUNTIF('Linii storno'!$B$5:$B$1004,B199)=0,"Nicio linie stornată. ","")&amp;IF(AND(N(O199)&gt;0,O199&gt;N(N199)+0.01),"Stornat mai mult decât factura inițială. ","")&amp;IF(AND(H199="Stornare totală",ABS(N(M199)+N(N199))&gt;0.01),"Stornare totală, dar suma diferă de factura inițială. ","")&amp;IF(AND(I199="Eroare în factură",J199=""),"Emite și factura corectă. ","")&amp;IF(AND(C199&lt;&gt;"",P199&lt;&gt;"Da"),IF(TODAY()&gt;Q199,"Netransmisă în e-Factura – termen depășit. ","De transmis în e-Factura până la "&amp;RIGHT("0"&amp;DAY(Q199),2)&amp;"."&amp;RIGHT("0"&amp;MONTH(Q199),2)&amp;"."&amp;YEAR(Q199)&amp;". "),"")))</f>
        <v/>
      </c>
    </row>
    <row r="200" spans="2:18" x14ac:dyDescent="0.2">
      <c r="B200" s="15"/>
      <c r="C200" s="16"/>
      <c r="D200" s="15"/>
      <c r="E200" s="17" t="str">
        <f>IF(D200="","",IFERROR(INDEX('Facturi emise'!$D$5:$D$1004,MATCH(D200,'Facturi emise'!$B$5:$B$1004,0)),""))</f>
        <v/>
      </c>
      <c r="F200" s="18" t="str">
        <f>IF(D200="","",IFERROR(INDEX('Facturi emise'!$E$5:$E$1004,MATCH(D200,'Facturi emise'!$B$5:$B$1004,0)),""))</f>
        <v/>
      </c>
      <c r="G200" s="19" t="str">
        <f>IF(D200="","",IFERROR(INDEX('Facturi emise'!$F$5:$F$1004,MATCH(D200,'Facturi emise'!$B$5:$B$1004,0)),""))</f>
        <v/>
      </c>
      <c r="H200" s="20"/>
      <c r="I200" s="21"/>
      <c r="J200" s="15"/>
      <c r="K200" s="22" t="str">
        <f>IF(B200="","",SUMIF('Linii storno'!$B$5:$B$1004,B200,'Linii storno'!$K$5:$K$1004))</f>
        <v/>
      </c>
      <c r="L200" s="22" t="str">
        <f>IF(B200="","",SUMIF('Linii storno'!$B$5:$B$1004,B200,'Linii storno'!$L$5:$L$1004))</f>
        <v/>
      </c>
      <c r="M200" s="22" t="str">
        <f t="shared" si="9"/>
        <v/>
      </c>
      <c r="N200" s="22" t="str">
        <f>IF(D200="","",SUMIF('Facturi emise'!$B$5:$B$1004,D200,'Facturi emise'!$N$5:$N$1004))</f>
        <v/>
      </c>
      <c r="O200" s="22" t="str">
        <f t="shared" si="10"/>
        <v/>
      </c>
      <c r="P200" s="15"/>
      <c r="Q200" s="17" t="str">
        <f t="shared" si="11"/>
        <v/>
      </c>
      <c r="R200" s="23" t="str">
        <f ca="1">IF(AND(B200="",D200=""),"",TRIM(IF(COUNTIF($B$5:$B$304,B200)&gt;1,"Număr dublat. ","")&amp;IF(OR(C200="",D200="",H200="",I200=""),"Date incomplete. ","")&amp;IF(AND(D200&lt;&gt;"",COUNTIF('Facturi emise'!$B$5:$B$1004,D200)=0),"Factura inițială nu există în Facturi emise. ","")&amp;IF(COUNTIF('Linii storno'!$B$5:$B$1004,B200)=0,"Nicio linie stornată. ","")&amp;IF(AND(N(O200)&gt;0,O200&gt;N(N200)+0.01),"Stornat mai mult decât factura inițială. ","")&amp;IF(AND(H200="Stornare totală",ABS(N(M200)+N(N200))&gt;0.01),"Stornare totală, dar suma diferă de factura inițială. ","")&amp;IF(AND(I200="Eroare în factură",J200=""),"Emite și factura corectă. ","")&amp;IF(AND(C200&lt;&gt;"",P200&lt;&gt;"Da"),IF(TODAY()&gt;Q200,"Netransmisă în e-Factura – termen depășit. ","De transmis în e-Factura până la "&amp;RIGHT("0"&amp;DAY(Q200),2)&amp;"."&amp;RIGHT("0"&amp;MONTH(Q200),2)&amp;"."&amp;YEAR(Q200)&amp;". "),"")))</f>
        <v/>
      </c>
    </row>
    <row r="201" spans="2:18" x14ac:dyDescent="0.2">
      <c r="B201" s="15"/>
      <c r="C201" s="16"/>
      <c r="D201" s="15"/>
      <c r="E201" s="17" t="str">
        <f>IF(D201="","",IFERROR(INDEX('Facturi emise'!$D$5:$D$1004,MATCH(D201,'Facturi emise'!$B$5:$B$1004,0)),""))</f>
        <v/>
      </c>
      <c r="F201" s="18" t="str">
        <f>IF(D201="","",IFERROR(INDEX('Facturi emise'!$E$5:$E$1004,MATCH(D201,'Facturi emise'!$B$5:$B$1004,0)),""))</f>
        <v/>
      </c>
      <c r="G201" s="19" t="str">
        <f>IF(D201="","",IFERROR(INDEX('Facturi emise'!$F$5:$F$1004,MATCH(D201,'Facturi emise'!$B$5:$B$1004,0)),""))</f>
        <v/>
      </c>
      <c r="H201" s="20"/>
      <c r="I201" s="21"/>
      <c r="J201" s="15"/>
      <c r="K201" s="22" t="str">
        <f>IF(B201="","",SUMIF('Linii storno'!$B$5:$B$1004,B201,'Linii storno'!$K$5:$K$1004))</f>
        <v/>
      </c>
      <c r="L201" s="22" t="str">
        <f>IF(B201="","",SUMIF('Linii storno'!$B$5:$B$1004,B201,'Linii storno'!$L$5:$L$1004))</f>
        <v/>
      </c>
      <c r="M201" s="22" t="str">
        <f t="shared" si="9"/>
        <v/>
      </c>
      <c r="N201" s="22" t="str">
        <f>IF(D201="","",SUMIF('Facturi emise'!$B$5:$B$1004,D201,'Facturi emise'!$N$5:$N$1004))</f>
        <v/>
      </c>
      <c r="O201" s="22" t="str">
        <f t="shared" si="10"/>
        <v/>
      </c>
      <c r="P201" s="15"/>
      <c r="Q201" s="17" t="str">
        <f t="shared" si="11"/>
        <v/>
      </c>
      <c r="R201" s="23" t="str">
        <f ca="1">IF(AND(B201="",D201=""),"",TRIM(IF(COUNTIF($B$5:$B$304,B201)&gt;1,"Număr dublat. ","")&amp;IF(OR(C201="",D201="",H201="",I201=""),"Date incomplete. ","")&amp;IF(AND(D201&lt;&gt;"",COUNTIF('Facturi emise'!$B$5:$B$1004,D201)=0),"Factura inițială nu există în Facturi emise. ","")&amp;IF(COUNTIF('Linii storno'!$B$5:$B$1004,B201)=0,"Nicio linie stornată. ","")&amp;IF(AND(N(O201)&gt;0,O201&gt;N(N201)+0.01),"Stornat mai mult decât factura inițială. ","")&amp;IF(AND(H201="Stornare totală",ABS(N(M201)+N(N201))&gt;0.01),"Stornare totală, dar suma diferă de factura inițială. ","")&amp;IF(AND(I201="Eroare în factură",J201=""),"Emite și factura corectă. ","")&amp;IF(AND(C201&lt;&gt;"",P201&lt;&gt;"Da"),IF(TODAY()&gt;Q201,"Netransmisă în e-Factura – termen depășit. ","De transmis în e-Factura până la "&amp;RIGHT("0"&amp;DAY(Q201),2)&amp;"."&amp;RIGHT("0"&amp;MONTH(Q201),2)&amp;"."&amp;YEAR(Q201)&amp;". "),"")))</f>
        <v/>
      </c>
    </row>
    <row r="202" spans="2:18" x14ac:dyDescent="0.2">
      <c r="B202" s="15"/>
      <c r="C202" s="16"/>
      <c r="D202" s="15"/>
      <c r="E202" s="17" t="str">
        <f>IF(D202="","",IFERROR(INDEX('Facturi emise'!$D$5:$D$1004,MATCH(D202,'Facturi emise'!$B$5:$B$1004,0)),""))</f>
        <v/>
      </c>
      <c r="F202" s="18" t="str">
        <f>IF(D202="","",IFERROR(INDEX('Facturi emise'!$E$5:$E$1004,MATCH(D202,'Facturi emise'!$B$5:$B$1004,0)),""))</f>
        <v/>
      </c>
      <c r="G202" s="19" t="str">
        <f>IF(D202="","",IFERROR(INDEX('Facturi emise'!$F$5:$F$1004,MATCH(D202,'Facturi emise'!$B$5:$B$1004,0)),""))</f>
        <v/>
      </c>
      <c r="H202" s="20"/>
      <c r="I202" s="21"/>
      <c r="J202" s="15"/>
      <c r="K202" s="22" t="str">
        <f>IF(B202="","",SUMIF('Linii storno'!$B$5:$B$1004,B202,'Linii storno'!$K$5:$K$1004))</f>
        <v/>
      </c>
      <c r="L202" s="22" t="str">
        <f>IF(B202="","",SUMIF('Linii storno'!$B$5:$B$1004,B202,'Linii storno'!$L$5:$L$1004))</f>
        <v/>
      </c>
      <c r="M202" s="22" t="str">
        <f t="shared" si="9"/>
        <v/>
      </c>
      <c r="N202" s="22" t="str">
        <f>IF(D202="","",SUMIF('Facturi emise'!$B$5:$B$1004,D202,'Facturi emise'!$N$5:$N$1004))</f>
        <v/>
      </c>
      <c r="O202" s="22" t="str">
        <f t="shared" si="10"/>
        <v/>
      </c>
      <c r="P202" s="15"/>
      <c r="Q202" s="17" t="str">
        <f t="shared" si="11"/>
        <v/>
      </c>
      <c r="R202" s="23" t="str">
        <f ca="1">IF(AND(B202="",D202=""),"",TRIM(IF(COUNTIF($B$5:$B$304,B202)&gt;1,"Număr dublat. ","")&amp;IF(OR(C202="",D202="",H202="",I202=""),"Date incomplete. ","")&amp;IF(AND(D202&lt;&gt;"",COUNTIF('Facturi emise'!$B$5:$B$1004,D202)=0),"Factura inițială nu există în Facturi emise. ","")&amp;IF(COUNTIF('Linii storno'!$B$5:$B$1004,B202)=0,"Nicio linie stornată. ","")&amp;IF(AND(N(O202)&gt;0,O202&gt;N(N202)+0.01),"Stornat mai mult decât factura inițială. ","")&amp;IF(AND(H202="Stornare totală",ABS(N(M202)+N(N202))&gt;0.01),"Stornare totală, dar suma diferă de factura inițială. ","")&amp;IF(AND(I202="Eroare în factură",J202=""),"Emite și factura corectă. ","")&amp;IF(AND(C202&lt;&gt;"",P202&lt;&gt;"Da"),IF(TODAY()&gt;Q202,"Netransmisă în e-Factura – termen depășit. ","De transmis în e-Factura până la "&amp;RIGHT("0"&amp;DAY(Q202),2)&amp;"."&amp;RIGHT("0"&amp;MONTH(Q202),2)&amp;"."&amp;YEAR(Q202)&amp;". "),"")))</f>
        <v/>
      </c>
    </row>
    <row r="203" spans="2:18" x14ac:dyDescent="0.2">
      <c r="B203" s="15"/>
      <c r="C203" s="16"/>
      <c r="D203" s="15"/>
      <c r="E203" s="17" t="str">
        <f>IF(D203="","",IFERROR(INDEX('Facturi emise'!$D$5:$D$1004,MATCH(D203,'Facturi emise'!$B$5:$B$1004,0)),""))</f>
        <v/>
      </c>
      <c r="F203" s="18" t="str">
        <f>IF(D203="","",IFERROR(INDEX('Facturi emise'!$E$5:$E$1004,MATCH(D203,'Facturi emise'!$B$5:$B$1004,0)),""))</f>
        <v/>
      </c>
      <c r="G203" s="19" t="str">
        <f>IF(D203="","",IFERROR(INDEX('Facturi emise'!$F$5:$F$1004,MATCH(D203,'Facturi emise'!$B$5:$B$1004,0)),""))</f>
        <v/>
      </c>
      <c r="H203" s="20"/>
      <c r="I203" s="21"/>
      <c r="J203" s="15"/>
      <c r="K203" s="22" t="str">
        <f>IF(B203="","",SUMIF('Linii storno'!$B$5:$B$1004,B203,'Linii storno'!$K$5:$K$1004))</f>
        <v/>
      </c>
      <c r="L203" s="22" t="str">
        <f>IF(B203="","",SUMIF('Linii storno'!$B$5:$B$1004,B203,'Linii storno'!$L$5:$L$1004))</f>
        <v/>
      </c>
      <c r="M203" s="22" t="str">
        <f t="shared" si="9"/>
        <v/>
      </c>
      <c r="N203" s="22" t="str">
        <f>IF(D203="","",SUMIF('Facturi emise'!$B$5:$B$1004,D203,'Facturi emise'!$N$5:$N$1004))</f>
        <v/>
      </c>
      <c r="O203" s="22" t="str">
        <f t="shared" si="10"/>
        <v/>
      </c>
      <c r="P203" s="15"/>
      <c r="Q203" s="17" t="str">
        <f t="shared" si="11"/>
        <v/>
      </c>
      <c r="R203" s="23" t="str">
        <f ca="1">IF(AND(B203="",D203=""),"",TRIM(IF(COUNTIF($B$5:$B$304,B203)&gt;1,"Număr dublat. ","")&amp;IF(OR(C203="",D203="",H203="",I203=""),"Date incomplete. ","")&amp;IF(AND(D203&lt;&gt;"",COUNTIF('Facturi emise'!$B$5:$B$1004,D203)=0),"Factura inițială nu există în Facturi emise. ","")&amp;IF(COUNTIF('Linii storno'!$B$5:$B$1004,B203)=0,"Nicio linie stornată. ","")&amp;IF(AND(N(O203)&gt;0,O203&gt;N(N203)+0.01),"Stornat mai mult decât factura inițială. ","")&amp;IF(AND(H203="Stornare totală",ABS(N(M203)+N(N203))&gt;0.01),"Stornare totală, dar suma diferă de factura inițială. ","")&amp;IF(AND(I203="Eroare în factură",J203=""),"Emite și factura corectă. ","")&amp;IF(AND(C203&lt;&gt;"",P203&lt;&gt;"Da"),IF(TODAY()&gt;Q203,"Netransmisă în e-Factura – termen depășit. ","De transmis în e-Factura până la "&amp;RIGHT("0"&amp;DAY(Q203),2)&amp;"."&amp;RIGHT("0"&amp;MONTH(Q203),2)&amp;"."&amp;YEAR(Q203)&amp;". "),"")))</f>
        <v/>
      </c>
    </row>
    <row r="204" spans="2:18" x14ac:dyDescent="0.2">
      <c r="B204" s="15"/>
      <c r="C204" s="16"/>
      <c r="D204" s="15"/>
      <c r="E204" s="17" t="str">
        <f>IF(D204="","",IFERROR(INDEX('Facturi emise'!$D$5:$D$1004,MATCH(D204,'Facturi emise'!$B$5:$B$1004,0)),""))</f>
        <v/>
      </c>
      <c r="F204" s="18" t="str">
        <f>IF(D204="","",IFERROR(INDEX('Facturi emise'!$E$5:$E$1004,MATCH(D204,'Facturi emise'!$B$5:$B$1004,0)),""))</f>
        <v/>
      </c>
      <c r="G204" s="19" t="str">
        <f>IF(D204="","",IFERROR(INDEX('Facturi emise'!$F$5:$F$1004,MATCH(D204,'Facturi emise'!$B$5:$B$1004,0)),""))</f>
        <v/>
      </c>
      <c r="H204" s="20"/>
      <c r="I204" s="21"/>
      <c r="J204" s="15"/>
      <c r="K204" s="22" t="str">
        <f>IF(B204="","",SUMIF('Linii storno'!$B$5:$B$1004,B204,'Linii storno'!$K$5:$K$1004))</f>
        <v/>
      </c>
      <c r="L204" s="22" t="str">
        <f>IF(B204="","",SUMIF('Linii storno'!$B$5:$B$1004,B204,'Linii storno'!$L$5:$L$1004))</f>
        <v/>
      </c>
      <c r="M204" s="22" t="str">
        <f t="shared" si="9"/>
        <v/>
      </c>
      <c r="N204" s="22" t="str">
        <f>IF(D204="","",SUMIF('Facturi emise'!$B$5:$B$1004,D204,'Facturi emise'!$N$5:$N$1004))</f>
        <v/>
      </c>
      <c r="O204" s="22" t="str">
        <f t="shared" si="10"/>
        <v/>
      </c>
      <c r="P204" s="15"/>
      <c r="Q204" s="17" t="str">
        <f t="shared" si="11"/>
        <v/>
      </c>
      <c r="R204" s="23" t="str">
        <f ca="1">IF(AND(B204="",D204=""),"",TRIM(IF(COUNTIF($B$5:$B$304,B204)&gt;1,"Număr dublat. ","")&amp;IF(OR(C204="",D204="",H204="",I204=""),"Date incomplete. ","")&amp;IF(AND(D204&lt;&gt;"",COUNTIF('Facturi emise'!$B$5:$B$1004,D204)=0),"Factura inițială nu există în Facturi emise. ","")&amp;IF(COUNTIF('Linii storno'!$B$5:$B$1004,B204)=0,"Nicio linie stornată. ","")&amp;IF(AND(N(O204)&gt;0,O204&gt;N(N204)+0.01),"Stornat mai mult decât factura inițială. ","")&amp;IF(AND(H204="Stornare totală",ABS(N(M204)+N(N204))&gt;0.01),"Stornare totală, dar suma diferă de factura inițială. ","")&amp;IF(AND(I204="Eroare în factură",J204=""),"Emite și factura corectă. ","")&amp;IF(AND(C204&lt;&gt;"",P204&lt;&gt;"Da"),IF(TODAY()&gt;Q204,"Netransmisă în e-Factura – termen depășit. ","De transmis în e-Factura până la "&amp;RIGHT("0"&amp;DAY(Q204),2)&amp;"."&amp;RIGHT("0"&amp;MONTH(Q204),2)&amp;"."&amp;YEAR(Q204)&amp;". "),"")))</f>
        <v/>
      </c>
    </row>
    <row r="205" spans="2:18" x14ac:dyDescent="0.2">
      <c r="B205" s="15"/>
      <c r="C205" s="16"/>
      <c r="D205" s="15"/>
      <c r="E205" s="17" t="str">
        <f>IF(D205="","",IFERROR(INDEX('Facturi emise'!$D$5:$D$1004,MATCH(D205,'Facturi emise'!$B$5:$B$1004,0)),""))</f>
        <v/>
      </c>
      <c r="F205" s="18" t="str">
        <f>IF(D205="","",IFERROR(INDEX('Facturi emise'!$E$5:$E$1004,MATCH(D205,'Facturi emise'!$B$5:$B$1004,0)),""))</f>
        <v/>
      </c>
      <c r="G205" s="19" t="str">
        <f>IF(D205="","",IFERROR(INDEX('Facturi emise'!$F$5:$F$1004,MATCH(D205,'Facturi emise'!$B$5:$B$1004,0)),""))</f>
        <v/>
      </c>
      <c r="H205" s="20"/>
      <c r="I205" s="21"/>
      <c r="J205" s="15"/>
      <c r="K205" s="22" t="str">
        <f>IF(B205="","",SUMIF('Linii storno'!$B$5:$B$1004,B205,'Linii storno'!$K$5:$K$1004))</f>
        <v/>
      </c>
      <c r="L205" s="22" t="str">
        <f>IF(B205="","",SUMIF('Linii storno'!$B$5:$B$1004,B205,'Linii storno'!$L$5:$L$1004))</f>
        <v/>
      </c>
      <c r="M205" s="22" t="str">
        <f t="shared" si="9"/>
        <v/>
      </c>
      <c r="N205" s="22" t="str">
        <f>IF(D205="","",SUMIF('Facturi emise'!$B$5:$B$1004,D205,'Facturi emise'!$N$5:$N$1004))</f>
        <v/>
      </c>
      <c r="O205" s="22" t="str">
        <f t="shared" si="10"/>
        <v/>
      </c>
      <c r="P205" s="15"/>
      <c r="Q205" s="17" t="str">
        <f t="shared" si="11"/>
        <v/>
      </c>
      <c r="R205" s="23" t="str">
        <f ca="1">IF(AND(B205="",D205=""),"",TRIM(IF(COUNTIF($B$5:$B$304,B205)&gt;1,"Număr dublat. ","")&amp;IF(OR(C205="",D205="",H205="",I205=""),"Date incomplete. ","")&amp;IF(AND(D205&lt;&gt;"",COUNTIF('Facturi emise'!$B$5:$B$1004,D205)=0),"Factura inițială nu există în Facturi emise. ","")&amp;IF(COUNTIF('Linii storno'!$B$5:$B$1004,B205)=0,"Nicio linie stornată. ","")&amp;IF(AND(N(O205)&gt;0,O205&gt;N(N205)+0.01),"Stornat mai mult decât factura inițială. ","")&amp;IF(AND(H205="Stornare totală",ABS(N(M205)+N(N205))&gt;0.01),"Stornare totală, dar suma diferă de factura inițială. ","")&amp;IF(AND(I205="Eroare în factură",J205=""),"Emite și factura corectă. ","")&amp;IF(AND(C205&lt;&gt;"",P205&lt;&gt;"Da"),IF(TODAY()&gt;Q205,"Netransmisă în e-Factura – termen depășit. ","De transmis în e-Factura până la "&amp;RIGHT("0"&amp;DAY(Q205),2)&amp;"."&amp;RIGHT("0"&amp;MONTH(Q205),2)&amp;"."&amp;YEAR(Q205)&amp;". "),"")))</f>
        <v/>
      </c>
    </row>
    <row r="206" spans="2:18" x14ac:dyDescent="0.2">
      <c r="B206" s="15"/>
      <c r="C206" s="16"/>
      <c r="D206" s="15"/>
      <c r="E206" s="17" t="str">
        <f>IF(D206="","",IFERROR(INDEX('Facturi emise'!$D$5:$D$1004,MATCH(D206,'Facturi emise'!$B$5:$B$1004,0)),""))</f>
        <v/>
      </c>
      <c r="F206" s="18" t="str">
        <f>IF(D206="","",IFERROR(INDEX('Facturi emise'!$E$5:$E$1004,MATCH(D206,'Facturi emise'!$B$5:$B$1004,0)),""))</f>
        <v/>
      </c>
      <c r="G206" s="19" t="str">
        <f>IF(D206="","",IFERROR(INDEX('Facturi emise'!$F$5:$F$1004,MATCH(D206,'Facturi emise'!$B$5:$B$1004,0)),""))</f>
        <v/>
      </c>
      <c r="H206" s="20"/>
      <c r="I206" s="21"/>
      <c r="J206" s="15"/>
      <c r="K206" s="22" t="str">
        <f>IF(B206="","",SUMIF('Linii storno'!$B$5:$B$1004,B206,'Linii storno'!$K$5:$K$1004))</f>
        <v/>
      </c>
      <c r="L206" s="22" t="str">
        <f>IF(B206="","",SUMIF('Linii storno'!$B$5:$B$1004,B206,'Linii storno'!$L$5:$L$1004))</f>
        <v/>
      </c>
      <c r="M206" s="22" t="str">
        <f t="shared" si="9"/>
        <v/>
      </c>
      <c r="N206" s="22" t="str">
        <f>IF(D206="","",SUMIF('Facturi emise'!$B$5:$B$1004,D206,'Facturi emise'!$N$5:$N$1004))</f>
        <v/>
      </c>
      <c r="O206" s="22" t="str">
        <f t="shared" si="10"/>
        <v/>
      </c>
      <c r="P206" s="15"/>
      <c r="Q206" s="17" t="str">
        <f t="shared" si="11"/>
        <v/>
      </c>
      <c r="R206" s="23" t="str">
        <f ca="1">IF(AND(B206="",D206=""),"",TRIM(IF(COUNTIF($B$5:$B$304,B206)&gt;1,"Număr dublat. ","")&amp;IF(OR(C206="",D206="",H206="",I206=""),"Date incomplete. ","")&amp;IF(AND(D206&lt;&gt;"",COUNTIF('Facturi emise'!$B$5:$B$1004,D206)=0),"Factura inițială nu există în Facturi emise. ","")&amp;IF(COUNTIF('Linii storno'!$B$5:$B$1004,B206)=0,"Nicio linie stornată. ","")&amp;IF(AND(N(O206)&gt;0,O206&gt;N(N206)+0.01),"Stornat mai mult decât factura inițială. ","")&amp;IF(AND(H206="Stornare totală",ABS(N(M206)+N(N206))&gt;0.01),"Stornare totală, dar suma diferă de factura inițială. ","")&amp;IF(AND(I206="Eroare în factură",J206=""),"Emite și factura corectă. ","")&amp;IF(AND(C206&lt;&gt;"",P206&lt;&gt;"Da"),IF(TODAY()&gt;Q206,"Netransmisă în e-Factura – termen depășit. ","De transmis în e-Factura până la "&amp;RIGHT("0"&amp;DAY(Q206),2)&amp;"."&amp;RIGHT("0"&amp;MONTH(Q206),2)&amp;"."&amp;YEAR(Q206)&amp;". "),"")))</f>
        <v/>
      </c>
    </row>
    <row r="207" spans="2:18" x14ac:dyDescent="0.2">
      <c r="B207" s="15"/>
      <c r="C207" s="16"/>
      <c r="D207" s="15"/>
      <c r="E207" s="17" t="str">
        <f>IF(D207="","",IFERROR(INDEX('Facturi emise'!$D$5:$D$1004,MATCH(D207,'Facturi emise'!$B$5:$B$1004,0)),""))</f>
        <v/>
      </c>
      <c r="F207" s="18" t="str">
        <f>IF(D207="","",IFERROR(INDEX('Facturi emise'!$E$5:$E$1004,MATCH(D207,'Facturi emise'!$B$5:$B$1004,0)),""))</f>
        <v/>
      </c>
      <c r="G207" s="19" t="str">
        <f>IF(D207="","",IFERROR(INDEX('Facturi emise'!$F$5:$F$1004,MATCH(D207,'Facturi emise'!$B$5:$B$1004,0)),""))</f>
        <v/>
      </c>
      <c r="H207" s="20"/>
      <c r="I207" s="21"/>
      <c r="J207" s="15"/>
      <c r="K207" s="22" t="str">
        <f>IF(B207="","",SUMIF('Linii storno'!$B$5:$B$1004,B207,'Linii storno'!$K$5:$K$1004))</f>
        <v/>
      </c>
      <c r="L207" s="22" t="str">
        <f>IF(B207="","",SUMIF('Linii storno'!$B$5:$B$1004,B207,'Linii storno'!$L$5:$L$1004))</f>
        <v/>
      </c>
      <c r="M207" s="22" t="str">
        <f t="shared" si="9"/>
        <v/>
      </c>
      <c r="N207" s="22" t="str">
        <f>IF(D207="","",SUMIF('Facturi emise'!$B$5:$B$1004,D207,'Facturi emise'!$N$5:$N$1004))</f>
        <v/>
      </c>
      <c r="O207" s="22" t="str">
        <f t="shared" si="10"/>
        <v/>
      </c>
      <c r="P207" s="15"/>
      <c r="Q207" s="17" t="str">
        <f t="shared" si="11"/>
        <v/>
      </c>
      <c r="R207" s="23" t="str">
        <f ca="1">IF(AND(B207="",D207=""),"",TRIM(IF(COUNTIF($B$5:$B$304,B207)&gt;1,"Număr dublat. ","")&amp;IF(OR(C207="",D207="",H207="",I207=""),"Date incomplete. ","")&amp;IF(AND(D207&lt;&gt;"",COUNTIF('Facturi emise'!$B$5:$B$1004,D207)=0),"Factura inițială nu există în Facturi emise. ","")&amp;IF(COUNTIF('Linii storno'!$B$5:$B$1004,B207)=0,"Nicio linie stornată. ","")&amp;IF(AND(N(O207)&gt;0,O207&gt;N(N207)+0.01),"Stornat mai mult decât factura inițială. ","")&amp;IF(AND(H207="Stornare totală",ABS(N(M207)+N(N207))&gt;0.01),"Stornare totală, dar suma diferă de factura inițială. ","")&amp;IF(AND(I207="Eroare în factură",J207=""),"Emite și factura corectă. ","")&amp;IF(AND(C207&lt;&gt;"",P207&lt;&gt;"Da"),IF(TODAY()&gt;Q207,"Netransmisă în e-Factura – termen depășit. ","De transmis în e-Factura până la "&amp;RIGHT("0"&amp;DAY(Q207),2)&amp;"."&amp;RIGHT("0"&amp;MONTH(Q207),2)&amp;"."&amp;YEAR(Q207)&amp;". "),"")))</f>
        <v/>
      </c>
    </row>
    <row r="208" spans="2:18" x14ac:dyDescent="0.2">
      <c r="B208" s="15"/>
      <c r="C208" s="16"/>
      <c r="D208" s="15"/>
      <c r="E208" s="17" t="str">
        <f>IF(D208="","",IFERROR(INDEX('Facturi emise'!$D$5:$D$1004,MATCH(D208,'Facturi emise'!$B$5:$B$1004,0)),""))</f>
        <v/>
      </c>
      <c r="F208" s="18" t="str">
        <f>IF(D208="","",IFERROR(INDEX('Facturi emise'!$E$5:$E$1004,MATCH(D208,'Facturi emise'!$B$5:$B$1004,0)),""))</f>
        <v/>
      </c>
      <c r="G208" s="19" t="str">
        <f>IF(D208="","",IFERROR(INDEX('Facturi emise'!$F$5:$F$1004,MATCH(D208,'Facturi emise'!$B$5:$B$1004,0)),""))</f>
        <v/>
      </c>
      <c r="H208" s="20"/>
      <c r="I208" s="21"/>
      <c r="J208" s="15"/>
      <c r="K208" s="22" t="str">
        <f>IF(B208="","",SUMIF('Linii storno'!$B$5:$B$1004,B208,'Linii storno'!$K$5:$K$1004))</f>
        <v/>
      </c>
      <c r="L208" s="22" t="str">
        <f>IF(B208="","",SUMIF('Linii storno'!$B$5:$B$1004,B208,'Linii storno'!$L$5:$L$1004))</f>
        <v/>
      </c>
      <c r="M208" s="22" t="str">
        <f t="shared" si="9"/>
        <v/>
      </c>
      <c r="N208" s="22" t="str">
        <f>IF(D208="","",SUMIF('Facturi emise'!$B$5:$B$1004,D208,'Facturi emise'!$N$5:$N$1004))</f>
        <v/>
      </c>
      <c r="O208" s="22" t="str">
        <f t="shared" si="10"/>
        <v/>
      </c>
      <c r="P208" s="15"/>
      <c r="Q208" s="17" t="str">
        <f t="shared" si="11"/>
        <v/>
      </c>
      <c r="R208" s="23" t="str">
        <f ca="1">IF(AND(B208="",D208=""),"",TRIM(IF(COUNTIF($B$5:$B$304,B208)&gt;1,"Număr dublat. ","")&amp;IF(OR(C208="",D208="",H208="",I208=""),"Date incomplete. ","")&amp;IF(AND(D208&lt;&gt;"",COUNTIF('Facturi emise'!$B$5:$B$1004,D208)=0),"Factura inițială nu există în Facturi emise. ","")&amp;IF(COUNTIF('Linii storno'!$B$5:$B$1004,B208)=0,"Nicio linie stornată. ","")&amp;IF(AND(N(O208)&gt;0,O208&gt;N(N208)+0.01),"Stornat mai mult decât factura inițială. ","")&amp;IF(AND(H208="Stornare totală",ABS(N(M208)+N(N208))&gt;0.01),"Stornare totală, dar suma diferă de factura inițială. ","")&amp;IF(AND(I208="Eroare în factură",J208=""),"Emite și factura corectă. ","")&amp;IF(AND(C208&lt;&gt;"",P208&lt;&gt;"Da"),IF(TODAY()&gt;Q208,"Netransmisă în e-Factura – termen depășit. ","De transmis în e-Factura până la "&amp;RIGHT("0"&amp;DAY(Q208),2)&amp;"."&amp;RIGHT("0"&amp;MONTH(Q208),2)&amp;"."&amp;YEAR(Q208)&amp;". "),"")))</f>
        <v/>
      </c>
    </row>
    <row r="209" spans="2:18" x14ac:dyDescent="0.2">
      <c r="B209" s="15"/>
      <c r="C209" s="16"/>
      <c r="D209" s="15"/>
      <c r="E209" s="17" t="str">
        <f>IF(D209="","",IFERROR(INDEX('Facturi emise'!$D$5:$D$1004,MATCH(D209,'Facturi emise'!$B$5:$B$1004,0)),""))</f>
        <v/>
      </c>
      <c r="F209" s="18" t="str">
        <f>IF(D209="","",IFERROR(INDEX('Facturi emise'!$E$5:$E$1004,MATCH(D209,'Facturi emise'!$B$5:$B$1004,0)),""))</f>
        <v/>
      </c>
      <c r="G209" s="19" t="str">
        <f>IF(D209="","",IFERROR(INDEX('Facturi emise'!$F$5:$F$1004,MATCH(D209,'Facturi emise'!$B$5:$B$1004,0)),""))</f>
        <v/>
      </c>
      <c r="H209" s="20"/>
      <c r="I209" s="21"/>
      <c r="J209" s="15"/>
      <c r="K209" s="22" t="str">
        <f>IF(B209="","",SUMIF('Linii storno'!$B$5:$B$1004,B209,'Linii storno'!$K$5:$K$1004))</f>
        <v/>
      </c>
      <c r="L209" s="22" t="str">
        <f>IF(B209="","",SUMIF('Linii storno'!$B$5:$B$1004,B209,'Linii storno'!$L$5:$L$1004))</f>
        <v/>
      </c>
      <c r="M209" s="22" t="str">
        <f t="shared" si="9"/>
        <v/>
      </c>
      <c r="N209" s="22" t="str">
        <f>IF(D209="","",SUMIF('Facturi emise'!$B$5:$B$1004,D209,'Facturi emise'!$N$5:$N$1004))</f>
        <v/>
      </c>
      <c r="O209" s="22" t="str">
        <f t="shared" si="10"/>
        <v/>
      </c>
      <c r="P209" s="15"/>
      <c r="Q209" s="17" t="str">
        <f t="shared" si="11"/>
        <v/>
      </c>
      <c r="R209" s="23" t="str">
        <f ca="1">IF(AND(B209="",D209=""),"",TRIM(IF(COUNTIF($B$5:$B$304,B209)&gt;1,"Număr dublat. ","")&amp;IF(OR(C209="",D209="",H209="",I209=""),"Date incomplete. ","")&amp;IF(AND(D209&lt;&gt;"",COUNTIF('Facturi emise'!$B$5:$B$1004,D209)=0),"Factura inițială nu există în Facturi emise. ","")&amp;IF(COUNTIF('Linii storno'!$B$5:$B$1004,B209)=0,"Nicio linie stornată. ","")&amp;IF(AND(N(O209)&gt;0,O209&gt;N(N209)+0.01),"Stornat mai mult decât factura inițială. ","")&amp;IF(AND(H209="Stornare totală",ABS(N(M209)+N(N209))&gt;0.01),"Stornare totală, dar suma diferă de factura inițială. ","")&amp;IF(AND(I209="Eroare în factură",J209=""),"Emite și factura corectă. ","")&amp;IF(AND(C209&lt;&gt;"",P209&lt;&gt;"Da"),IF(TODAY()&gt;Q209,"Netransmisă în e-Factura – termen depășit. ","De transmis în e-Factura până la "&amp;RIGHT("0"&amp;DAY(Q209),2)&amp;"."&amp;RIGHT("0"&amp;MONTH(Q209),2)&amp;"."&amp;YEAR(Q209)&amp;". "),"")))</f>
        <v/>
      </c>
    </row>
    <row r="210" spans="2:18" x14ac:dyDescent="0.2">
      <c r="B210" s="15"/>
      <c r="C210" s="16"/>
      <c r="D210" s="15"/>
      <c r="E210" s="17" t="str">
        <f>IF(D210="","",IFERROR(INDEX('Facturi emise'!$D$5:$D$1004,MATCH(D210,'Facturi emise'!$B$5:$B$1004,0)),""))</f>
        <v/>
      </c>
      <c r="F210" s="18" t="str">
        <f>IF(D210="","",IFERROR(INDEX('Facturi emise'!$E$5:$E$1004,MATCH(D210,'Facturi emise'!$B$5:$B$1004,0)),""))</f>
        <v/>
      </c>
      <c r="G210" s="19" t="str">
        <f>IF(D210="","",IFERROR(INDEX('Facturi emise'!$F$5:$F$1004,MATCH(D210,'Facturi emise'!$B$5:$B$1004,0)),""))</f>
        <v/>
      </c>
      <c r="H210" s="20"/>
      <c r="I210" s="21"/>
      <c r="J210" s="15"/>
      <c r="K210" s="22" t="str">
        <f>IF(B210="","",SUMIF('Linii storno'!$B$5:$B$1004,B210,'Linii storno'!$K$5:$K$1004))</f>
        <v/>
      </c>
      <c r="L210" s="22" t="str">
        <f>IF(B210="","",SUMIF('Linii storno'!$B$5:$B$1004,B210,'Linii storno'!$L$5:$L$1004))</f>
        <v/>
      </c>
      <c r="M210" s="22" t="str">
        <f t="shared" si="9"/>
        <v/>
      </c>
      <c r="N210" s="22" t="str">
        <f>IF(D210="","",SUMIF('Facturi emise'!$B$5:$B$1004,D210,'Facturi emise'!$N$5:$N$1004))</f>
        <v/>
      </c>
      <c r="O210" s="22" t="str">
        <f t="shared" si="10"/>
        <v/>
      </c>
      <c r="P210" s="15"/>
      <c r="Q210" s="17" t="str">
        <f t="shared" si="11"/>
        <v/>
      </c>
      <c r="R210" s="23" t="str">
        <f ca="1">IF(AND(B210="",D210=""),"",TRIM(IF(COUNTIF($B$5:$B$304,B210)&gt;1,"Număr dublat. ","")&amp;IF(OR(C210="",D210="",H210="",I210=""),"Date incomplete. ","")&amp;IF(AND(D210&lt;&gt;"",COUNTIF('Facturi emise'!$B$5:$B$1004,D210)=0),"Factura inițială nu există în Facturi emise. ","")&amp;IF(COUNTIF('Linii storno'!$B$5:$B$1004,B210)=0,"Nicio linie stornată. ","")&amp;IF(AND(N(O210)&gt;0,O210&gt;N(N210)+0.01),"Stornat mai mult decât factura inițială. ","")&amp;IF(AND(H210="Stornare totală",ABS(N(M210)+N(N210))&gt;0.01),"Stornare totală, dar suma diferă de factura inițială. ","")&amp;IF(AND(I210="Eroare în factură",J210=""),"Emite și factura corectă. ","")&amp;IF(AND(C210&lt;&gt;"",P210&lt;&gt;"Da"),IF(TODAY()&gt;Q210,"Netransmisă în e-Factura – termen depășit. ","De transmis în e-Factura până la "&amp;RIGHT("0"&amp;DAY(Q210),2)&amp;"."&amp;RIGHT("0"&amp;MONTH(Q210),2)&amp;"."&amp;YEAR(Q210)&amp;". "),"")))</f>
        <v/>
      </c>
    </row>
    <row r="211" spans="2:18" x14ac:dyDescent="0.2">
      <c r="B211" s="15"/>
      <c r="C211" s="16"/>
      <c r="D211" s="15"/>
      <c r="E211" s="17" t="str">
        <f>IF(D211="","",IFERROR(INDEX('Facturi emise'!$D$5:$D$1004,MATCH(D211,'Facturi emise'!$B$5:$B$1004,0)),""))</f>
        <v/>
      </c>
      <c r="F211" s="18" t="str">
        <f>IF(D211="","",IFERROR(INDEX('Facturi emise'!$E$5:$E$1004,MATCH(D211,'Facturi emise'!$B$5:$B$1004,0)),""))</f>
        <v/>
      </c>
      <c r="G211" s="19" t="str">
        <f>IF(D211="","",IFERROR(INDEX('Facturi emise'!$F$5:$F$1004,MATCH(D211,'Facturi emise'!$B$5:$B$1004,0)),""))</f>
        <v/>
      </c>
      <c r="H211" s="20"/>
      <c r="I211" s="21"/>
      <c r="J211" s="15"/>
      <c r="K211" s="22" t="str">
        <f>IF(B211="","",SUMIF('Linii storno'!$B$5:$B$1004,B211,'Linii storno'!$K$5:$K$1004))</f>
        <v/>
      </c>
      <c r="L211" s="22" t="str">
        <f>IF(B211="","",SUMIF('Linii storno'!$B$5:$B$1004,B211,'Linii storno'!$L$5:$L$1004))</f>
        <v/>
      </c>
      <c r="M211" s="22" t="str">
        <f t="shared" si="9"/>
        <v/>
      </c>
      <c r="N211" s="22" t="str">
        <f>IF(D211="","",SUMIF('Facturi emise'!$B$5:$B$1004,D211,'Facturi emise'!$N$5:$N$1004))</f>
        <v/>
      </c>
      <c r="O211" s="22" t="str">
        <f t="shared" si="10"/>
        <v/>
      </c>
      <c r="P211" s="15"/>
      <c r="Q211" s="17" t="str">
        <f t="shared" si="11"/>
        <v/>
      </c>
      <c r="R211" s="23" t="str">
        <f ca="1">IF(AND(B211="",D211=""),"",TRIM(IF(COUNTIF($B$5:$B$304,B211)&gt;1,"Număr dublat. ","")&amp;IF(OR(C211="",D211="",H211="",I211=""),"Date incomplete. ","")&amp;IF(AND(D211&lt;&gt;"",COUNTIF('Facturi emise'!$B$5:$B$1004,D211)=0),"Factura inițială nu există în Facturi emise. ","")&amp;IF(COUNTIF('Linii storno'!$B$5:$B$1004,B211)=0,"Nicio linie stornată. ","")&amp;IF(AND(N(O211)&gt;0,O211&gt;N(N211)+0.01),"Stornat mai mult decât factura inițială. ","")&amp;IF(AND(H211="Stornare totală",ABS(N(M211)+N(N211))&gt;0.01),"Stornare totală, dar suma diferă de factura inițială. ","")&amp;IF(AND(I211="Eroare în factură",J211=""),"Emite și factura corectă. ","")&amp;IF(AND(C211&lt;&gt;"",P211&lt;&gt;"Da"),IF(TODAY()&gt;Q211,"Netransmisă în e-Factura – termen depășit. ","De transmis în e-Factura până la "&amp;RIGHT("0"&amp;DAY(Q211),2)&amp;"."&amp;RIGHT("0"&amp;MONTH(Q211),2)&amp;"."&amp;YEAR(Q211)&amp;". "),"")))</f>
        <v/>
      </c>
    </row>
    <row r="212" spans="2:18" x14ac:dyDescent="0.2">
      <c r="B212" s="15"/>
      <c r="C212" s="16"/>
      <c r="D212" s="15"/>
      <c r="E212" s="17" t="str">
        <f>IF(D212="","",IFERROR(INDEX('Facturi emise'!$D$5:$D$1004,MATCH(D212,'Facturi emise'!$B$5:$B$1004,0)),""))</f>
        <v/>
      </c>
      <c r="F212" s="18" t="str">
        <f>IF(D212="","",IFERROR(INDEX('Facturi emise'!$E$5:$E$1004,MATCH(D212,'Facturi emise'!$B$5:$B$1004,0)),""))</f>
        <v/>
      </c>
      <c r="G212" s="19" t="str">
        <f>IF(D212="","",IFERROR(INDEX('Facturi emise'!$F$5:$F$1004,MATCH(D212,'Facturi emise'!$B$5:$B$1004,0)),""))</f>
        <v/>
      </c>
      <c r="H212" s="20"/>
      <c r="I212" s="21"/>
      <c r="J212" s="15"/>
      <c r="K212" s="22" t="str">
        <f>IF(B212="","",SUMIF('Linii storno'!$B$5:$B$1004,B212,'Linii storno'!$K$5:$K$1004))</f>
        <v/>
      </c>
      <c r="L212" s="22" t="str">
        <f>IF(B212="","",SUMIF('Linii storno'!$B$5:$B$1004,B212,'Linii storno'!$L$5:$L$1004))</f>
        <v/>
      </c>
      <c r="M212" s="22" t="str">
        <f t="shared" si="9"/>
        <v/>
      </c>
      <c r="N212" s="22" t="str">
        <f>IF(D212="","",SUMIF('Facturi emise'!$B$5:$B$1004,D212,'Facturi emise'!$N$5:$N$1004))</f>
        <v/>
      </c>
      <c r="O212" s="22" t="str">
        <f t="shared" si="10"/>
        <v/>
      </c>
      <c r="P212" s="15"/>
      <c r="Q212" s="17" t="str">
        <f t="shared" si="11"/>
        <v/>
      </c>
      <c r="R212" s="23" t="str">
        <f ca="1">IF(AND(B212="",D212=""),"",TRIM(IF(COUNTIF($B$5:$B$304,B212)&gt;1,"Număr dublat. ","")&amp;IF(OR(C212="",D212="",H212="",I212=""),"Date incomplete. ","")&amp;IF(AND(D212&lt;&gt;"",COUNTIF('Facturi emise'!$B$5:$B$1004,D212)=0),"Factura inițială nu există în Facturi emise. ","")&amp;IF(COUNTIF('Linii storno'!$B$5:$B$1004,B212)=0,"Nicio linie stornată. ","")&amp;IF(AND(N(O212)&gt;0,O212&gt;N(N212)+0.01),"Stornat mai mult decât factura inițială. ","")&amp;IF(AND(H212="Stornare totală",ABS(N(M212)+N(N212))&gt;0.01),"Stornare totală, dar suma diferă de factura inițială. ","")&amp;IF(AND(I212="Eroare în factură",J212=""),"Emite și factura corectă. ","")&amp;IF(AND(C212&lt;&gt;"",P212&lt;&gt;"Da"),IF(TODAY()&gt;Q212,"Netransmisă în e-Factura – termen depășit. ","De transmis în e-Factura până la "&amp;RIGHT("0"&amp;DAY(Q212),2)&amp;"."&amp;RIGHT("0"&amp;MONTH(Q212),2)&amp;"."&amp;YEAR(Q212)&amp;". "),"")))</f>
        <v/>
      </c>
    </row>
    <row r="213" spans="2:18" x14ac:dyDescent="0.2">
      <c r="B213" s="15"/>
      <c r="C213" s="16"/>
      <c r="D213" s="15"/>
      <c r="E213" s="17" t="str">
        <f>IF(D213="","",IFERROR(INDEX('Facturi emise'!$D$5:$D$1004,MATCH(D213,'Facturi emise'!$B$5:$B$1004,0)),""))</f>
        <v/>
      </c>
      <c r="F213" s="18" t="str">
        <f>IF(D213="","",IFERROR(INDEX('Facturi emise'!$E$5:$E$1004,MATCH(D213,'Facturi emise'!$B$5:$B$1004,0)),""))</f>
        <v/>
      </c>
      <c r="G213" s="19" t="str">
        <f>IF(D213="","",IFERROR(INDEX('Facturi emise'!$F$5:$F$1004,MATCH(D213,'Facturi emise'!$B$5:$B$1004,0)),""))</f>
        <v/>
      </c>
      <c r="H213" s="20"/>
      <c r="I213" s="21"/>
      <c r="J213" s="15"/>
      <c r="K213" s="22" t="str">
        <f>IF(B213="","",SUMIF('Linii storno'!$B$5:$B$1004,B213,'Linii storno'!$K$5:$K$1004))</f>
        <v/>
      </c>
      <c r="L213" s="22" t="str">
        <f>IF(B213="","",SUMIF('Linii storno'!$B$5:$B$1004,B213,'Linii storno'!$L$5:$L$1004))</f>
        <v/>
      </c>
      <c r="M213" s="22" t="str">
        <f t="shared" si="9"/>
        <v/>
      </c>
      <c r="N213" s="22" t="str">
        <f>IF(D213="","",SUMIF('Facturi emise'!$B$5:$B$1004,D213,'Facturi emise'!$N$5:$N$1004))</f>
        <v/>
      </c>
      <c r="O213" s="22" t="str">
        <f t="shared" si="10"/>
        <v/>
      </c>
      <c r="P213" s="15"/>
      <c r="Q213" s="17" t="str">
        <f t="shared" si="11"/>
        <v/>
      </c>
      <c r="R213" s="23" t="str">
        <f ca="1">IF(AND(B213="",D213=""),"",TRIM(IF(COUNTIF($B$5:$B$304,B213)&gt;1,"Număr dublat. ","")&amp;IF(OR(C213="",D213="",H213="",I213=""),"Date incomplete. ","")&amp;IF(AND(D213&lt;&gt;"",COUNTIF('Facturi emise'!$B$5:$B$1004,D213)=0),"Factura inițială nu există în Facturi emise. ","")&amp;IF(COUNTIF('Linii storno'!$B$5:$B$1004,B213)=0,"Nicio linie stornată. ","")&amp;IF(AND(N(O213)&gt;0,O213&gt;N(N213)+0.01),"Stornat mai mult decât factura inițială. ","")&amp;IF(AND(H213="Stornare totală",ABS(N(M213)+N(N213))&gt;0.01),"Stornare totală, dar suma diferă de factura inițială. ","")&amp;IF(AND(I213="Eroare în factură",J213=""),"Emite și factura corectă. ","")&amp;IF(AND(C213&lt;&gt;"",P213&lt;&gt;"Da"),IF(TODAY()&gt;Q213,"Netransmisă în e-Factura – termen depășit. ","De transmis în e-Factura până la "&amp;RIGHT("0"&amp;DAY(Q213),2)&amp;"."&amp;RIGHT("0"&amp;MONTH(Q213),2)&amp;"."&amp;YEAR(Q213)&amp;". "),"")))</f>
        <v/>
      </c>
    </row>
    <row r="214" spans="2:18" x14ac:dyDescent="0.2">
      <c r="B214" s="15"/>
      <c r="C214" s="16"/>
      <c r="D214" s="15"/>
      <c r="E214" s="17" t="str">
        <f>IF(D214="","",IFERROR(INDEX('Facturi emise'!$D$5:$D$1004,MATCH(D214,'Facturi emise'!$B$5:$B$1004,0)),""))</f>
        <v/>
      </c>
      <c r="F214" s="18" t="str">
        <f>IF(D214="","",IFERROR(INDEX('Facturi emise'!$E$5:$E$1004,MATCH(D214,'Facturi emise'!$B$5:$B$1004,0)),""))</f>
        <v/>
      </c>
      <c r="G214" s="19" t="str">
        <f>IF(D214="","",IFERROR(INDEX('Facturi emise'!$F$5:$F$1004,MATCH(D214,'Facturi emise'!$B$5:$B$1004,0)),""))</f>
        <v/>
      </c>
      <c r="H214" s="20"/>
      <c r="I214" s="21"/>
      <c r="J214" s="15"/>
      <c r="K214" s="22" t="str">
        <f>IF(B214="","",SUMIF('Linii storno'!$B$5:$B$1004,B214,'Linii storno'!$K$5:$K$1004))</f>
        <v/>
      </c>
      <c r="L214" s="22" t="str">
        <f>IF(B214="","",SUMIF('Linii storno'!$B$5:$B$1004,B214,'Linii storno'!$L$5:$L$1004))</f>
        <v/>
      </c>
      <c r="M214" s="22" t="str">
        <f t="shared" si="9"/>
        <v/>
      </c>
      <c r="N214" s="22" t="str">
        <f>IF(D214="","",SUMIF('Facturi emise'!$B$5:$B$1004,D214,'Facturi emise'!$N$5:$N$1004))</f>
        <v/>
      </c>
      <c r="O214" s="22" t="str">
        <f t="shared" si="10"/>
        <v/>
      </c>
      <c r="P214" s="15"/>
      <c r="Q214" s="17" t="str">
        <f t="shared" si="11"/>
        <v/>
      </c>
      <c r="R214" s="23" t="str">
        <f ca="1">IF(AND(B214="",D214=""),"",TRIM(IF(COUNTIF($B$5:$B$304,B214)&gt;1,"Număr dublat. ","")&amp;IF(OR(C214="",D214="",H214="",I214=""),"Date incomplete. ","")&amp;IF(AND(D214&lt;&gt;"",COUNTIF('Facturi emise'!$B$5:$B$1004,D214)=0),"Factura inițială nu există în Facturi emise. ","")&amp;IF(COUNTIF('Linii storno'!$B$5:$B$1004,B214)=0,"Nicio linie stornată. ","")&amp;IF(AND(N(O214)&gt;0,O214&gt;N(N214)+0.01),"Stornat mai mult decât factura inițială. ","")&amp;IF(AND(H214="Stornare totală",ABS(N(M214)+N(N214))&gt;0.01),"Stornare totală, dar suma diferă de factura inițială. ","")&amp;IF(AND(I214="Eroare în factură",J214=""),"Emite și factura corectă. ","")&amp;IF(AND(C214&lt;&gt;"",P214&lt;&gt;"Da"),IF(TODAY()&gt;Q214,"Netransmisă în e-Factura – termen depășit. ","De transmis în e-Factura până la "&amp;RIGHT("0"&amp;DAY(Q214),2)&amp;"."&amp;RIGHT("0"&amp;MONTH(Q214),2)&amp;"."&amp;YEAR(Q214)&amp;". "),"")))</f>
        <v/>
      </c>
    </row>
    <row r="215" spans="2:18" x14ac:dyDescent="0.2">
      <c r="B215" s="15"/>
      <c r="C215" s="16"/>
      <c r="D215" s="15"/>
      <c r="E215" s="17" t="str">
        <f>IF(D215="","",IFERROR(INDEX('Facturi emise'!$D$5:$D$1004,MATCH(D215,'Facturi emise'!$B$5:$B$1004,0)),""))</f>
        <v/>
      </c>
      <c r="F215" s="18" t="str">
        <f>IF(D215="","",IFERROR(INDEX('Facturi emise'!$E$5:$E$1004,MATCH(D215,'Facturi emise'!$B$5:$B$1004,0)),""))</f>
        <v/>
      </c>
      <c r="G215" s="19" t="str">
        <f>IF(D215="","",IFERROR(INDEX('Facturi emise'!$F$5:$F$1004,MATCH(D215,'Facturi emise'!$B$5:$B$1004,0)),""))</f>
        <v/>
      </c>
      <c r="H215" s="20"/>
      <c r="I215" s="21"/>
      <c r="J215" s="15"/>
      <c r="K215" s="22" t="str">
        <f>IF(B215="","",SUMIF('Linii storno'!$B$5:$B$1004,B215,'Linii storno'!$K$5:$K$1004))</f>
        <v/>
      </c>
      <c r="L215" s="22" t="str">
        <f>IF(B215="","",SUMIF('Linii storno'!$B$5:$B$1004,B215,'Linii storno'!$L$5:$L$1004))</f>
        <v/>
      </c>
      <c r="M215" s="22" t="str">
        <f t="shared" si="9"/>
        <v/>
      </c>
      <c r="N215" s="22" t="str">
        <f>IF(D215="","",SUMIF('Facturi emise'!$B$5:$B$1004,D215,'Facturi emise'!$N$5:$N$1004))</f>
        <v/>
      </c>
      <c r="O215" s="22" t="str">
        <f t="shared" si="10"/>
        <v/>
      </c>
      <c r="P215" s="15"/>
      <c r="Q215" s="17" t="str">
        <f t="shared" si="11"/>
        <v/>
      </c>
      <c r="R215" s="23" t="str">
        <f ca="1">IF(AND(B215="",D215=""),"",TRIM(IF(COUNTIF($B$5:$B$304,B215)&gt;1,"Număr dublat. ","")&amp;IF(OR(C215="",D215="",H215="",I215=""),"Date incomplete. ","")&amp;IF(AND(D215&lt;&gt;"",COUNTIF('Facturi emise'!$B$5:$B$1004,D215)=0),"Factura inițială nu există în Facturi emise. ","")&amp;IF(COUNTIF('Linii storno'!$B$5:$B$1004,B215)=0,"Nicio linie stornată. ","")&amp;IF(AND(N(O215)&gt;0,O215&gt;N(N215)+0.01),"Stornat mai mult decât factura inițială. ","")&amp;IF(AND(H215="Stornare totală",ABS(N(M215)+N(N215))&gt;0.01),"Stornare totală, dar suma diferă de factura inițială. ","")&amp;IF(AND(I215="Eroare în factură",J215=""),"Emite și factura corectă. ","")&amp;IF(AND(C215&lt;&gt;"",P215&lt;&gt;"Da"),IF(TODAY()&gt;Q215,"Netransmisă în e-Factura – termen depășit. ","De transmis în e-Factura până la "&amp;RIGHT("0"&amp;DAY(Q215),2)&amp;"."&amp;RIGHT("0"&amp;MONTH(Q215),2)&amp;"."&amp;YEAR(Q215)&amp;". "),"")))</f>
        <v/>
      </c>
    </row>
    <row r="216" spans="2:18" x14ac:dyDescent="0.2">
      <c r="B216" s="15"/>
      <c r="C216" s="16"/>
      <c r="D216" s="15"/>
      <c r="E216" s="17" t="str">
        <f>IF(D216="","",IFERROR(INDEX('Facturi emise'!$D$5:$D$1004,MATCH(D216,'Facturi emise'!$B$5:$B$1004,0)),""))</f>
        <v/>
      </c>
      <c r="F216" s="18" t="str">
        <f>IF(D216="","",IFERROR(INDEX('Facturi emise'!$E$5:$E$1004,MATCH(D216,'Facturi emise'!$B$5:$B$1004,0)),""))</f>
        <v/>
      </c>
      <c r="G216" s="19" t="str">
        <f>IF(D216="","",IFERROR(INDEX('Facturi emise'!$F$5:$F$1004,MATCH(D216,'Facturi emise'!$B$5:$B$1004,0)),""))</f>
        <v/>
      </c>
      <c r="H216" s="20"/>
      <c r="I216" s="21"/>
      <c r="J216" s="15"/>
      <c r="K216" s="22" t="str">
        <f>IF(B216="","",SUMIF('Linii storno'!$B$5:$B$1004,B216,'Linii storno'!$K$5:$K$1004))</f>
        <v/>
      </c>
      <c r="L216" s="22" t="str">
        <f>IF(B216="","",SUMIF('Linii storno'!$B$5:$B$1004,B216,'Linii storno'!$L$5:$L$1004))</f>
        <v/>
      </c>
      <c r="M216" s="22" t="str">
        <f t="shared" si="9"/>
        <v/>
      </c>
      <c r="N216" s="22" t="str">
        <f>IF(D216="","",SUMIF('Facturi emise'!$B$5:$B$1004,D216,'Facturi emise'!$N$5:$N$1004))</f>
        <v/>
      </c>
      <c r="O216" s="22" t="str">
        <f t="shared" si="10"/>
        <v/>
      </c>
      <c r="P216" s="15"/>
      <c r="Q216" s="17" t="str">
        <f t="shared" si="11"/>
        <v/>
      </c>
      <c r="R216" s="23" t="str">
        <f ca="1">IF(AND(B216="",D216=""),"",TRIM(IF(COUNTIF($B$5:$B$304,B216)&gt;1,"Număr dublat. ","")&amp;IF(OR(C216="",D216="",H216="",I216=""),"Date incomplete. ","")&amp;IF(AND(D216&lt;&gt;"",COUNTIF('Facturi emise'!$B$5:$B$1004,D216)=0),"Factura inițială nu există în Facturi emise. ","")&amp;IF(COUNTIF('Linii storno'!$B$5:$B$1004,B216)=0,"Nicio linie stornată. ","")&amp;IF(AND(N(O216)&gt;0,O216&gt;N(N216)+0.01),"Stornat mai mult decât factura inițială. ","")&amp;IF(AND(H216="Stornare totală",ABS(N(M216)+N(N216))&gt;0.01),"Stornare totală, dar suma diferă de factura inițială. ","")&amp;IF(AND(I216="Eroare în factură",J216=""),"Emite și factura corectă. ","")&amp;IF(AND(C216&lt;&gt;"",P216&lt;&gt;"Da"),IF(TODAY()&gt;Q216,"Netransmisă în e-Factura – termen depășit. ","De transmis în e-Factura până la "&amp;RIGHT("0"&amp;DAY(Q216),2)&amp;"."&amp;RIGHT("0"&amp;MONTH(Q216),2)&amp;"."&amp;YEAR(Q216)&amp;". "),"")))</f>
        <v/>
      </c>
    </row>
    <row r="217" spans="2:18" x14ac:dyDescent="0.2">
      <c r="B217" s="15"/>
      <c r="C217" s="16"/>
      <c r="D217" s="15"/>
      <c r="E217" s="17" t="str">
        <f>IF(D217="","",IFERROR(INDEX('Facturi emise'!$D$5:$D$1004,MATCH(D217,'Facturi emise'!$B$5:$B$1004,0)),""))</f>
        <v/>
      </c>
      <c r="F217" s="18" t="str">
        <f>IF(D217="","",IFERROR(INDEX('Facturi emise'!$E$5:$E$1004,MATCH(D217,'Facturi emise'!$B$5:$B$1004,0)),""))</f>
        <v/>
      </c>
      <c r="G217" s="19" t="str">
        <f>IF(D217="","",IFERROR(INDEX('Facturi emise'!$F$5:$F$1004,MATCH(D217,'Facturi emise'!$B$5:$B$1004,0)),""))</f>
        <v/>
      </c>
      <c r="H217" s="20"/>
      <c r="I217" s="21"/>
      <c r="J217" s="15"/>
      <c r="K217" s="22" t="str">
        <f>IF(B217="","",SUMIF('Linii storno'!$B$5:$B$1004,B217,'Linii storno'!$K$5:$K$1004))</f>
        <v/>
      </c>
      <c r="L217" s="22" t="str">
        <f>IF(B217="","",SUMIF('Linii storno'!$B$5:$B$1004,B217,'Linii storno'!$L$5:$L$1004))</f>
        <v/>
      </c>
      <c r="M217" s="22" t="str">
        <f t="shared" si="9"/>
        <v/>
      </c>
      <c r="N217" s="22" t="str">
        <f>IF(D217="","",SUMIF('Facturi emise'!$B$5:$B$1004,D217,'Facturi emise'!$N$5:$N$1004))</f>
        <v/>
      </c>
      <c r="O217" s="22" t="str">
        <f t="shared" si="10"/>
        <v/>
      </c>
      <c r="P217" s="15"/>
      <c r="Q217" s="17" t="str">
        <f t="shared" si="11"/>
        <v/>
      </c>
      <c r="R217" s="23" t="str">
        <f ca="1">IF(AND(B217="",D217=""),"",TRIM(IF(COUNTIF($B$5:$B$304,B217)&gt;1,"Număr dublat. ","")&amp;IF(OR(C217="",D217="",H217="",I217=""),"Date incomplete. ","")&amp;IF(AND(D217&lt;&gt;"",COUNTIF('Facturi emise'!$B$5:$B$1004,D217)=0),"Factura inițială nu există în Facturi emise. ","")&amp;IF(COUNTIF('Linii storno'!$B$5:$B$1004,B217)=0,"Nicio linie stornată. ","")&amp;IF(AND(N(O217)&gt;0,O217&gt;N(N217)+0.01),"Stornat mai mult decât factura inițială. ","")&amp;IF(AND(H217="Stornare totală",ABS(N(M217)+N(N217))&gt;0.01),"Stornare totală, dar suma diferă de factura inițială. ","")&amp;IF(AND(I217="Eroare în factură",J217=""),"Emite și factura corectă. ","")&amp;IF(AND(C217&lt;&gt;"",P217&lt;&gt;"Da"),IF(TODAY()&gt;Q217,"Netransmisă în e-Factura – termen depășit. ","De transmis în e-Factura până la "&amp;RIGHT("0"&amp;DAY(Q217),2)&amp;"."&amp;RIGHT("0"&amp;MONTH(Q217),2)&amp;"."&amp;YEAR(Q217)&amp;". "),"")))</f>
        <v/>
      </c>
    </row>
    <row r="218" spans="2:18" x14ac:dyDescent="0.2">
      <c r="B218" s="15"/>
      <c r="C218" s="16"/>
      <c r="D218" s="15"/>
      <c r="E218" s="17" t="str">
        <f>IF(D218="","",IFERROR(INDEX('Facturi emise'!$D$5:$D$1004,MATCH(D218,'Facturi emise'!$B$5:$B$1004,0)),""))</f>
        <v/>
      </c>
      <c r="F218" s="18" t="str">
        <f>IF(D218="","",IFERROR(INDEX('Facturi emise'!$E$5:$E$1004,MATCH(D218,'Facturi emise'!$B$5:$B$1004,0)),""))</f>
        <v/>
      </c>
      <c r="G218" s="19" t="str">
        <f>IF(D218="","",IFERROR(INDEX('Facturi emise'!$F$5:$F$1004,MATCH(D218,'Facturi emise'!$B$5:$B$1004,0)),""))</f>
        <v/>
      </c>
      <c r="H218" s="20"/>
      <c r="I218" s="21"/>
      <c r="J218" s="15"/>
      <c r="K218" s="22" t="str">
        <f>IF(B218="","",SUMIF('Linii storno'!$B$5:$B$1004,B218,'Linii storno'!$K$5:$K$1004))</f>
        <v/>
      </c>
      <c r="L218" s="22" t="str">
        <f>IF(B218="","",SUMIF('Linii storno'!$B$5:$B$1004,B218,'Linii storno'!$L$5:$L$1004))</f>
        <v/>
      </c>
      <c r="M218" s="22" t="str">
        <f t="shared" si="9"/>
        <v/>
      </c>
      <c r="N218" s="22" t="str">
        <f>IF(D218="","",SUMIF('Facturi emise'!$B$5:$B$1004,D218,'Facturi emise'!$N$5:$N$1004))</f>
        <v/>
      </c>
      <c r="O218" s="22" t="str">
        <f t="shared" si="10"/>
        <v/>
      </c>
      <c r="P218" s="15"/>
      <c r="Q218" s="17" t="str">
        <f t="shared" si="11"/>
        <v/>
      </c>
      <c r="R218" s="23" t="str">
        <f ca="1">IF(AND(B218="",D218=""),"",TRIM(IF(COUNTIF($B$5:$B$304,B218)&gt;1,"Număr dublat. ","")&amp;IF(OR(C218="",D218="",H218="",I218=""),"Date incomplete. ","")&amp;IF(AND(D218&lt;&gt;"",COUNTIF('Facturi emise'!$B$5:$B$1004,D218)=0),"Factura inițială nu există în Facturi emise. ","")&amp;IF(COUNTIF('Linii storno'!$B$5:$B$1004,B218)=0,"Nicio linie stornată. ","")&amp;IF(AND(N(O218)&gt;0,O218&gt;N(N218)+0.01),"Stornat mai mult decât factura inițială. ","")&amp;IF(AND(H218="Stornare totală",ABS(N(M218)+N(N218))&gt;0.01),"Stornare totală, dar suma diferă de factura inițială. ","")&amp;IF(AND(I218="Eroare în factură",J218=""),"Emite și factura corectă. ","")&amp;IF(AND(C218&lt;&gt;"",P218&lt;&gt;"Da"),IF(TODAY()&gt;Q218,"Netransmisă în e-Factura – termen depășit. ","De transmis în e-Factura până la "&amp;RIGHT("0"&amp;DAY(Q218),2)&amp;"."&amp;RIGHT("0"&amp;MONTH(Q218),2)&amp;"."&amp;YEAR(Q218)&amp;". "),"")))</f>
        <v/>
      </c>
    </row>
    <row r="219" spans="2:18" x14ac:dyDescent="0.2">
      <c r="B219" s="15"/>
      <c r="C219" s="16"/>
      <c r="D219" s="15"/>
      <c r="E219" s="17" t="str">
        <f>IF(D219="","",IFERROR(INDEX('Facturi emise'!$D$5:$D$1004,MATCH(D219,'Facturi emise'!$B$5:$B$1004,0)),""))</f>
        <v/>
      </c>
      <c r="F219" s="18" t="str">
        <f>IF(D219="","",IFERROR(INDEX('Facturi emise'!$E$5:$E$1004,MATCH(D219,'Facturi emise'!$B$5:$B$1004,0)),""))</f>
        <v/>
      </c>
      <c r="G219" s="19" t="str">
        <f>IF(D219="","",IFERROR(INDEX('Facturi emise'!$F$5:$F$1004,MATCH(D219,'Facturi emise'!$B$5:$B$1004,0)),""))</f>
        <v/>
      </c>
      <c r="H219" s="20"/>
      <c r="I219" s="21"/>
      <c r="J219" s="15"/>
      <c r="K219" s="22" t="str">
        <f>IF(B219="","",SUMIF('Linii storno'!$B$5:$B$1004,B219,'Linii storno'!$K$5:$K$1004))</f>
        <v/>
      </c>
      <c r="L219" s="22" t="str">
        <f>IF(B219="","",SUMIF('Linii storno'!$B$5:$B$1004,B219,'Linii storno'!$L$5:$L$1004))</f>
        <v/>
      </c>
      <c r="M219" s="22" t="str">
        <f t="shared" si="9"/>
        <v/>
      </c>
      <c r="N219" s="22" t="str">
        <f>IF(D219="","",SUMIF('Facturi emise'!$B$5:$B$1004,D219,'Facturi emise'!$N$5:$N$1004))</f>
        <v/>
      </c>
      <c r="O219" s="22" t="str">
        <f t="shared" si="10"/>
        <v/>
      </c>
      <c r="P219" s="15"/>
      <c r="Q219" s="17" t="str">
        <f t="shared" si="11"/>
        <v/>
      </c>
      <c r="R219" s="23" t="str">
        <f ca="1">IF(AND(B219="",D219=""),"",TRIM(IF(COUNTIF($B$5:$B$304,B219)&gt;1,"Număr dublat. ","")&amp;IF(OR(C219="",D219="",H219="",I219=""),"Date incomplete. ","")&amp;IF(AND(D219&lt;&gt;"",COUNTIF('Facturi emise'!$B$5:$B$1004,D219)=0),"Factura inițială nu există în Facturi emise. ","")&amp;IF(COUNTIF('Linii storno'!$B$5:$B$1004,B219)=0,"Nicio linie stornată. ","")&amp;IF(AND(N(O219)&gt;0,O219&gt;N(N219)+0.01),"Stornat mai mult decât factura inițială. ","")&amp;IF(AND(H219="Stornare totală",ABS(N(M219)+N(N219))&gt;0.01),"Stornare totală, dar suma diferă de factura inițială. ","")&amp;IF(AND(I219="Eroare în factură",J219=""),"Emite și factura corectă. ","")&amp;IF(AND(C219&lt;&gt;"",P219&lt;&gt;"Da"),IF(TODAY()&gt;Q219,"Netransmisă în e-Factura – termen depășit. ","De transmis în e-Factura până la "&amp;RIGHT("0"&amp;DAY(Q219),2)&amp;"."&amp;RIGHT("0"&amp;MONTH(Q219),2)&amp;"."&amp;YEAR(Q219)&amp;". "),"")))</f>
        <v/>
      </c>
    </row>
    <row r="220" spans="2:18" x14ac:dyDescent="0.2">
      <c r="B220" s="15"/>
      <c r="C220" s="16"/>
      <c r="D220" s="15"/>
      <c r="E220" s="17" t="str">
        <f>IF(D220="","",IFERROR(INDEX('Facturi emise'!$D$5:$D$1004,MATCH(D220,'Facturi emise'!$B$5:$B$1004,0)),""))</f>
        <v/>
      </c>
      <c r="F220" s="18" t="str">
        <f>IF(D220="","",IFERROR(INDEX('Facturi emise'!$E$5:$E$1004,MATCH(D220,'Facturi emise'!$B$5:$B$1004,0)),""))</f>
        <v/>
      </c>
      <c r="G220" s="19" t="str">
        <f>IF(D220="","",IFERROR(INDEX('Facturi emise'!$F$5:$F$1004,MATCH(D220,'Facturi emise'!$B$5:$B$1004,0)),""))</f>
        <v/>
      </c>
      <c r="H220" s="20"/>
      <c r="I220" s="21"/>
      <c r="J220" s="15"/>
      <c r="K220" s="22" t="str">
        <f>IF(B220="","",SUMIF('Linii storno'!$B$5:$B$1004,B220,'Linii storno'!$K$5:$K$1004))</f>
        <v/>
      </c>
      <c r="L220" s="22" t="str">
        <f>IF(B220="","",SUMIF('Linii storno'!$B$5:$B$1004,B220,'Linii storno'!$L$5:$L$1004))</f>
        <v/>
      </c>
      <c r="M220" s="22" t="str">
        <f t="shared" si="9"/>
        <v/>
      </c>
      <c r="N220" s="22" t="str">
        <f>IF(D220="","",SUMIF('Facturi emise'!$B$5:$B$1004,D220,'Facturi emise'!$N$5:$N$1004))</f>
        <v/>
      </c>
      <c r="O220" s="22" t="str">
        <f t="shared" si="10"/>
        <v/>
      </c>
      <c r="P220" s="15"/>
      <c r="Q220" s="17" t="str">
        <f t="shared" si="11"/>
        <v/>
      </c>
      <c r="R220" s="23" t="str">
        <f ca="1">IF(AND(B220="",D220=""),"",TRIM(IF(COUNTIF($B$5:$B$304,B220)&gt;1,"Număr dublat. ","")&amp;IF(OR(C220="",D220="",H220="",I220=""),"Date incomplete. ","")&amp;IF(AND(D220&lt;&gt;"",COUNTIF('Facturi emise'!$B$5:$B$1004,D220)=0),"Factura inițială nu există în Facturi emise. ","")&amp;IF(COUNTIF('Linii storno'!$B$5:$B$1004,B220)=0,"Nicio linie stornată. ","")&amp;IF(AND(N(O220)&gt;0,O220&gt;N(N220)+0.01),"Stornat mai mult decât factura inițială. ","")&amp;IF(AND(H220="Stornare totală",ABS(N(M220)+N(N220))&gt;0.01),"Stornare totală, dar suma diferă de factura inițială. ","")&amp;IF(AND(I220="Eroare în factură",J220=""),"Emite și factura corectă. ","")&amp;IF(AND(C220&lt;&gt;"",P220&lt;&gt;"Da"),IF(TODAY()&gt;Q220,"Netransmisă în e-Factura – termen depășit. ","De transmis în e-Factura până la "&amp;RIGHT("0"&amp;DAY(Q220),2)&amp;"."&amp;RIGHT("0"&amp;MONTH(Q220),2)&amp;"."&amp;YEAR(Q220)&amp;". "),"")))</f>
        <v/>
      </c>
    </row>
    <row r="221" spans="2:18" x14ac:dyDescent="0.2">
      <c r="B221" s="15"/>
      <c r="C221" s="16"/>
      <c r="D221" s="15"/>
      <c r="E221" s="17" t="str">
        <f>IF(D221="","",IFERROR(INDEX('Facturi emise'!$D$5:$D$1004,MATCH(D221,'Facturi emise'!$B$5:$B$1004,0)),""))</f>
        <v/>
      </c>
      <c r="F221" s="18" t="str">
        <f>IF(D221="","",IFERROR(INDEX('Facturi emise'!$E$5:$E$1004,MATCH(D221,'Facturi emise'!$B$5:$B$1004,0)),""))</f>
        <v/>
      </c>
      <c r="G221" s="19" t="str">
        <f>IF(D221="","",IFERROR(INDEX('Facturi emise'!$F$5:$F$1004,MATCH(D221,'Facturi emise'!$B$5:$B$1004,0)),""))</f>
        <v/>
      </c>
      <c r="H221" s="20"/>
      <c r="I221" s="21"/>
      <c r="J221" s="15"/>
      <c r="K221" s="22" t="str">
        <f>IF(B221="","",SUMIF('Linii storno'!$B$5:$B$1004,B221,'Linii storno'!$K$5:$K$1004))</f>
        <v/>
      </c>
      <c r="L221" s="22" t="str">
        <f>IF(B221="","",SUMIF('Linii storno'!$B$5:$B$1004,B221,'Linii storno'!$L$5:$L$1004))</f>
        <v/>
      </c>
      <c r="M221" s="22" t="str">
        <f t="shared" si="9"/>
        <v/>
      </c>
      <c r="N221" s="22" t="str">
        <f>IF(D221="","",SUMIF('Facturi emise'!$B$5:$B$1004,D221,'Facturi emise'!$N$5:$N$1004))</f>
        <v/>
      </c>
      <c r="O221" s="22" t="str">
        <f t="shared" si="10"/>
        <v/>
      </c>
      <c r="P221" s="15"/>
      <c r="Q221" s="17" t="str">
        <f t="shared" si="11"/>
        <v/>
      </c>
      <c r="R221" s="23" t="str">
        <f ca="1">IF(AND(B221="",D221=""),"",TRIM(IF(COUNTIF($B$5:$B$304,B221)&gt;1,"Număr dublat. ","")&amp;IF(OR(C221="",D221="",H221="",I221=""),"Date incomplete. ","")&amp;IF(AND(D221&lt;&gt;"",COUNTIF('Facturi emise'!$B$5:$B$1004,D221)=0),"Factura inițială nu există în Facturi emise. ","")&amp;IF(COUNTIF('Linii storno'!$B$5:$B$1004,B221)=0,"Nicio linie stornată. ","")&amp;IF(AND(N(O221)&gt;0,O221&gt;N(N221)+0.01),"Stornat mai mult decât factura inițială. ","")&amp;IF(AND(H221="Stornare totală",ABS(N(M221)+N(N221))&gt;0.01),"Stornare totală, dar suma diferă de factura inițială. ","")&amp;IF(AND(I221="Eroare în factură",J221=""),"Emite și factura corectă. ","")&amp;IF(AND(C221&lt;&gt;"",P221&lt;&gt;"Da"),IF(TODAY()&gt;Q221,"Netransmisă în e-Factura – termen depășit. ","De transmis în e-Factura până la "&amp;RIGHT("0"&amp;DAY(Q221),2)&amp;"."&amp;RIGHT("0"&amp;MONTH(Q221),2)&amp;"."&amp;YEAR(Q221)&amp;". "),"")))</f>
        <v/>
      </c>
    </row>
    <row r="222" spans="2:18" x14ac:dyDescent="0.2">
      <c r="B222" s="15"/>
      <c r="C222" s="16"/>
      <c r="D222" s="15"/>
      <c r="E222" s="17" t="str">
        <f>IF(D222="","",IFERROR(INDEX('Facturi emise'!$D$5:$D$1004,MATCH(D222,'Facturi emise'!$B$5:$B$1004,0)),""))</f>
        <v/>
      </c>
      <c r="F222" s="18" t="str">
        <f>IF(D222="","",IFERROR(INDEX('Facturi emise'!$E$5:$E$1004,MATCH(D222,'Facturi emise'!$B$5:$B$1004,0)),""))</f>
        <v/>
      </c>
      <c r="G222" s="19" t="str">
        <f>IF(D222="","",IFERROR(INDEX('Facturi emise'!$F$5:$F$1004,MATCH(D222,'Facturi emise'!$B$5:$B$1004,0)),""))</f>
        <v/>
      </c>
      <c r="H222" s="20"/>
      <c r="I222" s="21"/>
      <c r="J222" s="15"/>
      <c r="K222" s="22" t="str">
        <f>IF(B222="","",SUMIF('Linii storno'!$B$5:$B$1004,B222,'Linii storno'!$K$5:$K$1004))</f>
        <v/>
      </c>
      <c r="L222" s="22" t="str">
        <f>IF(B222="","",SUMIF('Linii storno'!$B$5:$B$1004,B222,'Linii storno'!$L$5:$L$1004))</f>
        <v/>
      </c>
      <c r="M222" s="22" t="str">
        <f t="shared" si="9"/>
        <v/>
      </c>
      <c r="N222" s="22" t="str">
        <f>IF(D222="","",SUMIF('Facturi emise'!$B$5:$B$1004,D222,'Facturi emise'!$N$5:$N$1004))</f>
        <v/>
      </c>
      <c r="O222" s="22" t="str">
        <f t="shared" si="10"/>
        <v/>
      </c>
      <c r="P222" s="15"/>
      <c r="Q222" s="17" t="str">
        <f t="shared" si="11"/>
        <v/>
      </c>
      <c r="R222" s="23" t="str">
        <f ca="1">IF(AND(B222="",D222=""),"",TRIM(IF(COUNTIF($B$5:$B$304,B222)&gt;1,"Număr dublat. ","")&amp;IF(OR(C222="",D222="",H222="",I222=""),"Date incomplete. ","")&amp;IF(AND(D222&lt;&gt;"",COUNTIF('Facturi emise'!$B$5:$B$1004,D222)=0),"Factura inițială nu există în Facturi emise. ","")&amp;IF(COUNTIF('Linii storno'!$B$5:$B$1004,B222)=0,"Nicio linie stornată. ","")&amp;IF(AND(N(O222)&gt;0,O222&gt;N(N222)+0.01),"Stornat mai mult decât factura inițială. ","")&amp;IF(AND(H222="Stornare totală",ABS(N(M222)+N(N222))&gt;0.01),"Stornare totală, dar suma diferă de factura inițială. ","")&amp;IF(AND(I222="Eroare în factură",J222=""),"Emite și factura corectă. ","")&amp;IF(AND(C222&lt;&gt;"",P222&lt;&gt;"Da"),IF(TODAY()&gt;Q222,"Netransmisă în e-Factura – termen depășit. ","De transmis în e-Factura până la "&amp;RIGHT("0"&amp;DAY(Q222),2)&amp;"."&amp;RIGHT("0"&amp;MONTH(Q222),2)&amp;"."&amp;YEAR(Q222)&amp;". "),"")))</f>
        <v/>
      </c>
    </row>
    <row r="223" spans="2:18" x14ac:dyDescent="0.2">
      <c r="B223" s="15"/>
      <c r="C223" s="16"/>
      <c r="D223" s="15"/>
      <c r="E223" s="17" t="str">
        <f>IF(D223="","",IFERROR(INDEX('Facturi emise'!$D$5:$D$1004,MATCH(D223,'Facturi emise'!$B$5:$B$1004,0)),""))</f>
        <v/>
      </c>
      <c r="F223" s="18" t="str">
        <f>IF(D223="","",IFERROR(INDEX('Facturi emise'!$E$5:$E$1004,MATCH(D223,'Facturi emise'!$B$5:$B$1004,0)),""))</f>
        <v/>
      </c>
      <c r="G223" s="19" t="str">
        <f>IF(D223="","",IFERROR(INDEX('Facturi emise'!$F$5:$F$1004,MATCH(D223,'Facturi emise'!$B$5:$B$1004,0)),""))</f>
        <v/>
      </c>
      <c r="H223" s="20"/>
      <c r="I223" s="21"/>
      <c r="J223" s="15"/>
      <c r="K223" s="22" t="str">
        <f>IF(B223="","",SUMIF('Linii storno'!$B$5:$B$1004,B223,'Linii storno'!$K$5:$K$1004))</f>
        <v/>
      </c>
      <c r="L223" s="22" t="str">
        <f>IF(B223="","",SUMIF('Linii storno'!$B$5:$B$1004,B223,'Linii storno'!$L$5:$L$1004))</f>
        <v/>
      </c>
      <c r="M223" s="22" t="str">
        <f t="shared" si="9"/>
        <v/>
      </c>
      <c r="N223" s="22" t="str">
        <f>IF(D223="","",SUMIF('Facturi emise'!$B$5:$B$1004,D223,'Facturi emise'!$N$5:$N$1004))</f>
        <v/>
      </c>
      <c r="O223" s="22" t="str">
        <f t="shared" si="10"/>
        <v/>
      </c>
      <c r="P223" s="15"/>
      <c r="Q223" s="17" t="str">
        <f t="shared" si="11"/>
        <v/>
      </c>
      <c r="R223" s="23" t="str">
        <f ca="1">IF(AND(B223="",D223=""),"",TRIM(IF(COUNTIF($B$5:$B$304,B223)&gt;1,"Număr dublat. ","")&amp;IF(OR(C223="",D223="",H223="",I223=""),"Date incomplete. ","")&amp;IF(AND(D223&lt;&gt;"",COUNTIF('Facturi emise'!$B$5:$B$1004,D223)=0),"Factura inițială nu există în Facturi emise. ","")&amp;IF(COUNTIF('Linii storno'!$B$5:$B$1004,B223)=0,"Nicio linie stornată. ","")&amp;IF(AND(N(O223)&gt;0,O223&gt;N(N223)+0.01),"Stornat mai mult decât factura inițială. ","")&amp;IF(AND(H223="Stornare totală",ABS(N(M223)+N(N223))&gt;0.01),"Stornare totală, dar suma diferă de factura inițială. ","")&amp;IF(AND(I223="Eroare în factură",J223=""),"Emite și factura corectă. ","")&amp;IF(AND(C223&lt;&gt;"",P223&lt;&gt;"Da"),IF(TODAY()&gt;Q223,"Netransmisă în e-Factura – termen depășit. ","De transmis în e-Factura până la "&amp;RIGHT("0"&amp;DAY(Q223),2)&amp;"."&amp;RIGHT("0"&amp;MONTH(Q223),2)&amp;"."&amp;YEAR(Q223)&amp;". "),"")))</f>
        <v/>
      </c>
    </row>
    <row r="224" spans="2:18" x14ac:dyDescent="0.2">
      <c r="B224" s="15"/>
      <c r="C224" s="16"/>
      <c r="D224" s="15"/>
      <c r="E224" s="17" t="str">
        <f>IF(D224="","",IFERROR(INDEX('Facturi emise'!$D$5:$D$1004,MATCH(D224,'Facturi emise'!$B$5:$B$1004,0)),""))</f>
        <v/>
      </c>
      <c r="F224" s="18" t="str">
        <f>IF(D224="","",IFERROR(INDEX('Facturi emise'!$E$5:$E$1004,MATCH(D224,'Facturi emise'!$B$5:$B$1004,0)),""))</f>
        <v/>
      </c>
      <c r="G224" s="19" t="str">
        <f>IF(D224="","",IFERROR(INDEX('Facturi emise'!$F$5:$F$1004,MATCH(D224,'Facturi emise'!$B$5:$B$1004,0)),""))</f>
        <v/>
      </c>
      <c r="H224" s="20"/>
      <c r="I224" s="21"/>
      <c r="J224" s="15"/>
      <c r="K224" s="22" t="str">
        <f>IF(B224="","",SUMIF('Linii storno'!$B$5:$B$1004,B224,'Linii storno'!$K$5:$K$1004))</f>
        <v/>
      </c>
      <c r="L224" s="22" t="str">
        <f>IF(B224="","",SUMIF('Linii storno'!$B$5:$B$1004,B224,'Linii storno'!$L$5:$L$1004))</f>
        <v/>
      </c>
      <c r="M224" s="22" t="str">
        <f t="shared" si="9"/>
        <v/>
      </c>
      <c r="N224" s="22" t="str">
        <f>IF(D224="","",SUMIF('Facturi emise'!$B$5:$B$1004,D224,'Facturi emise'!$N$5:$N$1004))</f>
        <v/>
      </c>
      <c r="O224" s="22" t="str">
        <f t="shared" si="10"/>
        <v/>
      </c>
      <c r="P224" s="15"/>
      <c r="Q224" s="17" t="str">
        <f t="shared" si="11"/>
        <v/>
      </c>
      <c r="R224" s="23" t="str">
        <f ca="1">IF(AND(B224="",D224=""),"",TRIM(IF(COUNTIF($B$5:$B$304,B224)&gt;1,"Număr dublat. ","")&amp;IF(OR(C224="",D224="",H224="",I224=""),"Date incomplete. ","")&amp;IF(AND(D224&lt;&gt;"",COUNTIF('Facturi emise'!$B$5:$B$1004,D224)=0),"Factura inițială nu există în Facturi emise. ","")&amp;IF(COUNTIF('Linii storno'!$B$5:$B$1004,B224)=0,"Nicio linie stornată. ","")&amp;IF(AND(N(O224)&gt;0,O224&gt;N(N224)+0.01),"Stornat mai mult decât factura inițială. ","")&amp;IF(AND(H224="Stornare totală",ABS(N(M224)+N(N224))&gt;0.01),"Stornare totală, dar suma diferă de factura inițială. ","")&amp;IF(AND(I224="Eroare în factură",J224=""),"Emite și factura corectă. ","")&amp;IF(AND(C224&lt;&gt;"",P224&lt;&gt;"Da"),IF(TODAY()&gt;Q224,"Netransmisă în e-Factura – termen depășit. ","De transmis în e-Factura până la "&amp;RIGHT("0"&amp;DAY(Q224),2)&amp;"."&amp;RIGHT("0"&amp;MONTH(Q224),2)&amp;"."&amp;YEAR(Q224)&amp;". "),"")))</f>
        <v/>
      </c>
    </row>
    <row r="225" spans="2:18" x14ac:dyDescent="0.2">
      <c r="B225" s="15"/>
      <c r="C225" s="16"/>
      <c r="D225" s="15"/>
      <c r="E225" s="17" t="str">
        <f>IF(D225="","",IFERROR(INDEX('Facturi emise'!$D$5:$D$1004,MATCH(D225,'Facturi emise'!$B$5:$B$1004,0)),""))</f>
        <v/>
      </c>
      <c r="F225" s="18" t="str">
        <f>IF(D225="","",IFERROR(INDEX('Facturi emise'!$E$5:$E$1004,MATCH(D225,'Facturi emise'!$B$5:$B$1004,0)),""))</f>
        <v/>
      </c>
      <c r="G225" s="19" t="str">
        <f>IF(D225="","",IFERROR(INDEX('Facturi emise'!$F$5:$F$1004,MATCH(D225,'Facturi emise'!$B$5:$B$1004,0)),""))</f>
        <v/>
      </c>
      <c r="H225" s="20"/>
      <c r="I225" s="21"/>
      <c r="J225" s="15"/>
      <c r="K225" s="22" t="str">
        <f>IF(B225="","",SUMIF('Linii storno'!$B$5:$B$1004,B225,'Linii storno'!$K$5:$K$1004))</f>
        <v/>
      </c>
      <c r="L225" s="22" t="str">
        <f>IF(B225="","",SUMIF('Linii storno'!$B$5:$B$1004,B225,'Linii storno'!$L$5:$L$1004))</f>
        <v/>
      </c>
      <c r="M225" s="22" t="str">
        <f t="shared" si="9"/>
        <v/>
      </c>
      <c r="N225" s="22" t="str">
        <f>IF(D225="","",SUMIF('Facturi emise'!$B$5:$B$1004,D225,'Facturi emise'!$N$5:$N$1004))</f>
        <v/>
      </c>
      <c r="O225" s="22" t="str">
        <f t="shared" si="10"/>
        <v/>
      </c>
      <c r="P225" s="15"/>
      <c r="Q225" s="17" t="str">
        <f t="shared" si="11"/>
        <v/>
      </c>
      <c r="R225" s="23" t="str">
        <f ca="1">IF(AND(B225="",D225=""),"",TRIM(IF(COUNTIF($B$5:$B$304,B225)&gt;1,"Număr dublat. ","")&amp;IF(OR(C225="",D225="",H225="",I225=""),"Date incomplete. ","")&amp;IF(AND(D225&lt;&gt;"",COUNTIF('Facturi emise'!$B$5:$B$1004,D225)=0),"Factura inițială nu există în Facturi emise. ","")&amp;IF(COUNTIF('Linii storno'!$B$5:$B$1004,B225)=0,"Nicio linie stornată. ","")&amp;IF(AND(N(O225)&gt;0,O225&gt;N(N225)+0.01),"Stornat mai mult decât factura inițială. ","")&amp;IF(AND(H225="Stornare totală",ABS(N(M225)+N(N225))&gt;0.01),"Stornare totală, dar suma diferă de factura inițială. ","")&amp;IF(AND(I225="Eroare în factură",J225=""),"Emite și factura corectă. ","")&amp;IF(AND(C225&lt;&gt;"",P225&lt;&gt;"Da"),IF(TODAY()&gt;Q225,"Netransmisă în e-Factura – termen depășit. ","De transmis în e-Factura până la "&amp;RIGHT("0"&amp;DAY(Q225),2)&amp;"."&amp;RIGHT("0"&amp;MONTH(Q225),2)&amp;"."&amp;YEAR(Q225)&amp;". "),"")))</f>
        <v/>
      </c>
    </row>
    <row r="226" spans="2:18" x14ac:dyDescent="0.2">
      <c r="B226" s="15"/>
      <c r="C226" s="16"/>
      <c r="D226" s="15"/>
      <c r="E226" s="17" t="str">
        <f>IF(D226="","",IFERROR(INDEX('Facturi emise'!$D$5:$D$1004,MATCH(D226,'Facturi emise'!$B$5:$B$1004,0)),""))</f>
        <v/>
      </c>
      <c r="F226" s="18" t="str">
        <f>IF(D226="","",IFERROR(INDEX('Facturi emise'!$E$5:$E$1004,MATCH(D226,'Facturi emise'!$B$5:$B$1004,0)),""))</f>
        <v/>
      </c>
      <c r="G226" s="19" t="str">
        <f>IF(D226="","",IFERROR(INDEX('Facturi emise'!$F$5:$F$1004,MATCH(D226,'Facturi emise'!$B$5:$B$1004,0)),""))</f>
        <v/>
      </c>
      <c r="H226" s="20"/>
      <c r="I226" s="21"/>
      <c r="J226" s="15"/>
      <c r="K226" s="22" t="str">
        <f>IF(B226="","",SUMIF('Linii storno'!$B$5:$B$1004,B226,'Linii storno'!$K$5:$K$1004))</f>
        <v/>
      </c>
      <c r="L226" s="22" t="str">
        <f>IF(B226="","",SUMIF('Linii storno'!$B$5:$B$1004,B226,'Linii storno'!$L$5:$L$1004))</f>
        <v/>
      </c>
      <c r="M226" s="22" t="str">
        <f t="shared" si="9"/>
        <v/>
      </c>
      <c r="N226" s="22" t="str">
        <f>IF(D226="","",SUMIF('Facturi emise'!$B$5:$B$1004,D226,'Facturi emise'!$N$5:$N$1004))</f>
        <v/>
      </c>
      <c r="O226" s="22" t="str">
        <f t="shared" si="10"/>
        <v/>
      </c>
      <c r="P226" s="15"/>
      <c r="Q226" s="17" t="str">
        <f t="shared" si="11"/>
        <v/>
      </c>
      <c r="R226" s="23" t="str">
        <f ca="1">IF(AND(B226="",D226=""),"",TRIM(IF(COUNTIF($B$5:$B$304,B226)&gt;1,"Număr dublat. ","")&amp;IF(OR(C226="",D226="",H226="",I226=""),"Date incomplete. ","")&amp;IF(AND(D226&lt;&gt;"",COUNTIF('Facturi emise'!$B$5:$B$1004,D226)=0),"Factura inițială nu există în Facturi emise. ","")&amp;IF(COUNTIF('Linii storno'!$B$5:$B$1004,B226)=0,"Nicio linie stornată. ","")&amp;IF(AND(N(O226)&gt;0,O226&gt;N(N226)+0.01),"Stornat mai mult decât factura inițială. ","")&amp;IF(AND(H226="Stornare totală",ABS(N(M226)+N(N226))&gt;0.01),"Stornare totală, dar suma diferă de factura inițială. ","")&amp;IF(AND(I226="Eroare în factură",J226=""),"Emite și factura corectă. ","")&amp;IF(AND(C226&lt;&gt;"",P226&lt;&gt;"Da"),IF(TODAY()&gt;Q226,"Netransmisă în e-Factura – termen depășit. ","De transmis în e-Factura până la "&amp;RIGHT("0"&amp;DAY(Q226),2)&amp;"."&amp;RIGHT("0"&amp;MONTH(Q226),2)&amp;"."&amp;YEAR(Q226)&amp;". "),"")))</f>
        <v/>
      </c>
    </row>
    <row r="227" spans="2:18" x14ac:dyDescent="0.2">
      <c r="B227" s="15"/>
      <c r="C227" s="16"/>
      <c r="D227" s="15"/>
      <c r="E227" s="17" t="str">
        <f>IF(D227="","",IFERROR(INDEX('Facturi emise'!$D$5:$D$1004,MATCH(D227,'Facturi emise'!$B$5:$B$1004,0)),""))</f>
        <v/>
      </c>
      <c r="F227" s="18" t="str">
        <f>IF(D227="","",IFERROR(INDEX('Facturi emise'!$E$5:$E$1004,MATCH(D227,'Facturi emise'!$B$5:$B$1004,0)),""))</f>
        <v/>
      </c>
      <c r="G227" s="19" t="str">
        <f>IF(D227="","",IFERROR(INDEX('Facturi emise'!$F$5:$F$1004,MATCH(D227,'Facturi emise'!$B$5:$B$1004,0)),""))</f>
        <v/>
      </c>
      <c r="H227" s="20"/>
      <c r="I227" s="21"/>
      <c r="J227" s="15"/>
      <c r="K227" s="22" t="str">
        <f>IF(B227="","",SUMIF('Linii storno'!$B$5:$B$1004,B227,'Linii storno'!$K$5:$K$1004))</f>
        <v/>
      </c>
      <c r="L227" s="22" t="str">
        <f>IF(B227="","",SUMIF('Linii storno'!$B$5:$B$1004,B227,'Linii storno'!$L$5:$L$1004))</f>
        <v/>
      </c>
      <c r="M227" s="22" t="str">
        <f t="shared" si="9"/>
        <v/>
      </c>
      <c r="N227" s="22" t="str">
        <f>IF(D227="","",SUMIF('Facturi emise'!$B$5:$B$1004,D227,'Facturi emise'!$N$5:$N$1004))</f>
        <v/>
      </c>
      <c r="O227" s="22" t="str">
        <f t="shared" si="10"/>
        <v/>
      </c>
      <c r="P227" s="15"/>
      <c r="Q227" s="17" t="str">
        <f t="shared" si="11"/>
        <v/>
      </c>
      <c r="R227" s="23" t="str">
        <f ca="1">IF(AND(B227="",D227=""),"",TRIM(IF(COUNTIF($B$5:$B$304,B227)&gt;1,"Număr dublat. ","")&amp;IF(OR(C227="",D227="",H227="",I227=""),"Date incomplete. ","")&amp;IF(AND(D227&lt;&gt;"",COUNTIF('Facturi emise'!$B$5:$B$1004,D227)=0),"Factura inițială nu există în Facturi emise. ","")&amp;IF(COUNTIF('Linii storno'!$B$5:$B$1004,B227)=0,"Nicio linie stornată. ","")&amp;IF(AND(N(O227)&gt;0,O227&gt;N(N227)+0.01),"Stornat mai mult decât factura inițială. ","")&amp;IF(AND(H227="Stornare totală",ABS(N(M227)+N(N227))&gt;0.01),"Stornare totală, dar suma diferă de factura inițială. ","")&amp;IF(AND(I227="Eroare în factură",J227=""),"Emite și factura corectă. ","")&amp;IF(AND(C227&lt;&gt;"",P227&lt;&gt;"Da"),IF(TODAY()&gt;Q227,"Netransmisă în e-Factura – termen depășit. ","De transmis în e-Factura până la "&amp;RIGHT("0"&amp;DAY(Q227),2)&amp;"."&amp;RIGHT("0"&amp;MONTH(Q227),2)&amp;"."&amp;YEAR(Q227)&amp;". "),"")))</f>
        <v/>
      </c>
    </row>
    <row r="228" spans="2:18" x14ac:dyDescent="0.2">
      <c r="B228" s="15"/>
      <c r="C228" s="16"/>
      <c r="D228" s="15"/>
      <c r="E228" s="17" t="str">
        <f>IF(D228="","",IFERROR(INDEX('Facturi emise'!$D$5:$D$1004,MATCH(D228,'Facturi emise'!$B$5:$B$1004,0)),""))</f>
        <v/>
      </c>
      <c r="F228" s="18" t="str">
        <f>IF(D228="","",IFERROR(INDEX('Facturi emise'!$E$5:$E$1004,MATCH(D228,'Facturi emise'!$B$5:$B$1004,0)),""))</f>
        <v/>
      </c>
      <c r="G228" s="19" t="str">
        <f>IF(D228="","",IFERROR(INDEX('Facturi emise'!$F$5:$F$1004,MATCH(D228,'Facturi emise'!$B$5:$B$1004,0)),""))</f>
        <v/>
      </c>
      <c r="H228" s="20"/>
      <c r="I228" s="21"/>
      <c r="J228" s="15"/>
      <c r="K228" s="22" t="str">
        <f>IF(B228="","",SUMIF('Linii storno'!$B$5:$B$1004,B228,'Linii storno'!$K$5:$K$1004))</f>
        <v/>
      </c>
      <c r="L228" s="22" t="str">
        <f>IF(B228="","",SUMIF('Linii storno'!$B$5:$B$1004,B228,'Linii storno'!$L$5:$L$1004))</f>
        <v/>
      </c>
      <c r="M228" s="22" t="str">
        <f t="shared" si="9"/>
        <v/>
      </c>
      <c r="N228" s="22" t="str">
        <f>IF(D228="","",SUMIF('Facturi emise'!$B$5:$B$1004,D228,'Facturi emise'!$N$5:$N$1004))</f>
        <v/>
      </c>
      <c r="O228" s="22" t="str">
        <f t="shared" si="10"/>
        <v/>
      </c>
      <c r="P228" s="15"/>
      <c r="Q228" s="17" t="str">
        <f t="shared" si="11"/>
        <v/>
      </c>
      <c r="R228" s="23" t="str">
        <f ca="1">IF(AND(B228="",D228=""),"",TRIM(IF(COUNTIF($B$5:$B$304,B228)&gt;1,"Număr dublat. ","")&amp;IF(OR(C228="",D228="",H228="",I228=""),"Date incomplete. ","")&amp;IF(AND(D228&lt;&gt;"",COUNTIF('Facturi emise'!$B$5:$B$1004,D228)=0),"Factura inițială nu există în Facturi emise. ","")&amp;IF(COUNTIF('Linii storno'!$B$5:$B$1004,B228)=0,"Nicio linie stornată. ","")&amp;IF(AND(N(O228)&gt;0,O228&gt;N(N228)+0.01),"Stornat mai mult decât factura inițială. ","")&amp;IF(AND(H228="Stornare totală",ABS(N(M228)+N(N228))&gt;0.01),"Stornare totală, dar suma diferă de factura inițială. ","")&amp;IF(AND(I228="Eroare în factură",J228=""),"Emite și factura corectă. ","")&amp;IF(AND(C228&lt;&gt;"",P228&lt;&gt;"Da"),IF(TODAY()&gt;Q228,"Netransmisă în e-Factura – termen depășit. ","De transmis în e-Factura până la "&amp;RIGHT("0"&amp;DAY(Q228),2)&amp;"."&amp;RIGHT("0"&amp;MONTH(Q228),2)&amp;"."&amp;YEAR(Q228)&amp;". "),"")))</f>
        <v/>
      </c>
    </row>
    <row r="229" spans="2:18" x14ac:dyDescent="0.2">
      <c r="B229" s="15"/>
      <c r="C229" s="16"/>
      <c r="D229" s="15"/>
      <c r="E229" s="17" t="str">
        <f>IF(D229="","",IFERROR(INDEX('Facturi emise'!$D$5:$D$1004,MATCH(D229,'Facturi emise'!$B$5:$B$1004,0)),""))</f>
        <v/>
      </c>
      <c r="F229" s="18" t="str">
        <f>IF(D229="","",IFERROR(INDEX('Facturi emise'!$E$5:$E$1004,MATCH(D229,'Facturi emise'!$B$5:$B$1004,0)),""))</f>
        <v/>
      </c>
      <c r="G229" s="19" t="str">
        <f>IF(D229="","",IFERROR(INDEX('Facturi emise'!$F$5:$F$1004,MATCH(D229,'Facturi emise'!$B$5:$B$1004,0)),""))</f>
        <v/>
      </c>
      <c r="H229" s="20"/>
      <c r="I229" s="21"/>
      <c r="J229" s="15"/>
      <c r="K229" s="22" t="str">
        <f>IF(B229="","",SUMIF('Linii storno'!$B$5:$B$1004,B229,'Linii storno'!$K$5:$K$1004))</f>
        <v/>
      </c>
      <c r="L229" s="22" t="str">
        <f>IF(B229="","",SUMIF('Linii storno'!$B$5:$B$1004,B229,'Linii storno'!$L$5:$L$1004))</f>
        <v/>
      </c>
      <c r="M229" s="22" t="str">
        <f t="shared" si="9"/>
        <v/>
      </c>
      <c r="N229" s="22" t="str">
        <f>IF(D229="","",SUMIF('Facturi emise'!$B$5:$B$1004,D229,'Facturi emise'!$N$5:$N$1004))</f>
        <v/>
      </c>
      <c r="O229" s="22" t="str">
        <f t="shared" si="10"/>
        <v/>
      </c>
      <c r="P229" s="15"/>
      <c r="Q229" s="17" t="str">
        <f t="shared" si="11"/>
        <v/>
      </c>
      <c r="R229" s="23" t="str">
        <f ca="1">IF(AND(B229="",D229=""),"",TRIM(IF(COUNTIF($B$5:$B$304,B229)&gt;1,"Număr dublat. ","")&amp;IF(OR(C229="",D229="",H229="",I229=""),"Date incomplete. ","")&amp;IF(AND(D229&lt;&gt;"",COUNTIF('Facturi emise'!$B$5:$B$1004,D229)=0),"Factura inițială nu există în Facturi emise. ","")&amp;IF(COUNTIF('Linii storno'!$B$5:$B$1004,B229)=0,"Nicio linie stornată. ","")&amp;IF(AND(N(O229)&gt;0,O229&gt;N(N229)+0.01),"Stornat mai mult decât factura inițială. ","")&amp;IF(AND(H229="Stornare totală",ABS(N(M229)+N(N229))&gt;0.01),"Stornare totală, dar suma diferă de factura inițială. ","")&amp;IF(AND(I229="Eroare în factură",J229=""),"Emite și factura corectă. ","")&amp;IF(AND(C229&lt;&gt;"",P229&lt;&gt;"Da"),IF(TODAY()&gt;Q229,"Netransmisă în e-Factura – termen depășit. ","De transmis în e-Factura până la "&amp;RIGHT("0"&amp;DAY(Q229),2)&amp;"."&amp;RIGHT("0"&amp;MONTH(Q229),2)&amp;"."&amp;YEAR(Q229)&amp;". "),"")))</f>
        <v/>
      </c>
    </row>
    <row r="230" spans="2:18" x14ac:dyDescent="0.2">
      <c r="B230" s="15"/>
      <c r="C230" s="16"/>
      <c r="D230" s="15"/>
      <c r="E230" s="17" t="str">
        <f>IF(D230="","",IFERROR(INDEX('Facturi emise'!$D$5:$D$1004,MATCH(D230,'Facturi emise'!$B$5:$B$1004,0)),""))</f>
        <v/>
      </c>
      <c r="F230" s="18" t="str">
        <f>IF(D230="","",IFERROR(INDEX('Facturi emise'!$E$5:$E$1004,MATCH(D230,'Facturi emise'!$B$5:$B$1004,0)),""))</f>
        <v/>
      </c>
      <c r="G230" s="19" t="str">
        <f>IF(D230="","",IFERROR(INDEX('Facturi emise'!$F$5:$F$1004,MATCH(D230,'Facturi emise'!$B$5:$B$1004,0)),""))</f>
        <v/>
      </c>
      <c r="H230" s="20"/>
      <c r="I230" s="21"/>
      <c r="J230" s="15"/>
      <c r="K230" s="22" t="str">
        <f>IF(B230="","",SUMIF('Linii storno'!$B$5:$B$1004,B230,'Linii storno'!$K$5:$K$1004))</f>
        <v/>
      </c>
      <c r="L230" s="22" t="str">
        <f>IF(B230="","",SUMIF('Linii storno'!$B$5:$B$1004,B230,'Linii storno'!$L$5:$L$1004))</f>
        <v/>
      </c>
      <c r="M230" s="22" t="str">
        <f t="shared" si="9"/>
        <v/>
      </c>
      <c r="N230" s="22" t="str">
        <f>IF(D230="","",SUMIF('Facturi emise'!$B$5:$B$1004,D230,'Facturi emise'!$N$5:$N$1004))</f>
        <v/>
      </c>
      <c r="O230" s="22" t="str">
        <f t="shared" si="10"/>
        <v/>
      </c>
      <c r="P230" s="15"/>
      <c r="Q230" s="17" t="str">
        <f t="shared" si="11"/>
        <v/>
      </c>
      <c r="R230" s="23" t="str">
        <f ca="1">IF(AND(B230="",D230=""),"",TRIM(IF(COUNTIF($B$5:$B$304,B230)&gt;1,"Număr dublat. ","")&amp;IF(OR(C230="",D230="",H230="",I230=""),"Date incomplete. ","")&amp;IF(AND(D230&lt;&gt;"",COUNTIF('Facturi emise'!$B$5:$B$1004,D230)=0),"Factura inițială nu există în Facturi emise. ","")&amp;IF(COUNTIF('Linii storno'!$B$5:$B$1004,B230)=0,"Nicio linie stornată. ","")&amp;IF(AND(N(O230)&gt;0,O230&gt;N(N230)+0.01),"Stornat mai mult decât factura inițială. ","")&amp;IF(AND(H230="Stornare totală",ABS(N(M230)+N(N230))&gt;0.01),"Stornare totală, dar suma diferă de factura inițială. ","")&amp;IF(AND(I230="Eroare în factură",J230=""),"Emite și factura corectă. ","")&amp;IF(AND(C230&lt;&gt;"",P230&lt;&gt;"Da"),IF(TODAY()&gt;Q230,"Netransmisă în e-Factura – termen depășit. ","De transmis în e-Factura până la "&amp;RIGHT("0"&amp;DAY(Q230),2)&amp;"."&amp;RIGHT("0"&amp;MONTH(Q230),2)&amp;"."&amp;YEAR(Q230)&amp;". "),"")))</f>
        <v/>
      </c>
    </row>
    <row r="231" spans="2:18" x14ac:dyDescent="0.2">
      <c r="B231" s="15"/>
      <c r="C231" s="16"/>
      <c r="D231" s="15"/>
      <c r="E231" s="17" t="str">
        <f>IF(D231="","",IFERROR(INDEX('Facturi emise'!$D$5:$D$1004,MATCH(D231,'Facturi emise'!$B$5:$B$1004,0)),""))</f>
        <v/>
      </c>
      <c r="F231" s="18" t="str">
        <f>IF(D231="","",IFERROR(INDEX('Facturi emise'!$E$5:$E$1004,MATCH(D231,'Facturi emise'!$B$5:$B$1004,0)),""))</f>
        <v/>
      </c>
      <c r="G231" s="19" t="str">
        <f>IF(D231="","",IFERROR(INDEX('Facturi emise'!$F$5:$F$1004,MATCH(D231,'Facturi emise'!$B$5:$B$1004,0)),""))</f>
        <v/>
      </c>
      <c r="H231" s="20"/>
      <c r="I231" s="21"/>
      <c r="J231" s="15"/>
      <c r="K231" s="22" t="str">
        <f>IF(B231="","",SUMIF('Linii storno'!$B$5:$B$1004,B231,'Linii storno'!$K$5:$K$1004))</f>
        <v/>
      </c>
      <c r="L231" s="22" t="str">
        <f>IF(B231="","",SUMIF('Linii storno'!$B$5:$B$1004,B231,'Linii storno'!$L$5:$L$1004))</f>
        <v/>
      </c>
      <c r="M231" s="22" t="str">
        <f t="shared" si="9"/>
        <v/>
      </c>
      <c r="N231" s="22" t="str">
        <f>IF(D231="","",SUMIF('Facturi emise'!$B$5:$B$1004,D231,'Facturi emise'!$N$5:$N$1004))</f>
        <v/>
      </c>
      <c r="O231" s="22" t="str">
        <f t="shared" si="10"/>
        <v/>
      </c>
      <c r="P231" s="15"/>
      <c r="Q231" s="17" t="str">
        <f t="shared" si="11"/>
        <v/>
      </c>
      <c r="R231" s="23" t="str">
        <f ca="1">IF(AND(B231="",D231=""),"",TRIM(IF(COUNTIF($B$5:$B$304,B231)&gt;1,"Număr dublat. ","")&amp;IF(OR(C231="",D231="",H231="",I231=""),"Date incomplete. ","")&amp;IF(AND(D231&lt;&gt;"",COUNTIF('Facturi emise'!$B$5:$B$1004,D231)=0),"Factura inițială nu există în Facturi emise. ","")&amp;IF(COUNTIF('Linii storno'!$B$5:$B$1004,B231)=0,"Nicio linie stornată. ","")&amp;IF(AND(N(O231)&gt;0,O231&gt;N(N231)+0.01),"Stornat mai mult decât factura inițială. ","")&amp;IF(AND(H231="Stornare totală",ABS(N(M231)+N(N231))&gt;0.01),"Stornare totală, dar suma diferă de factura inițială. ","")&amp;IF(AND(I231="Eroare în factură",J231=""),"Emite și factura corectă. ","")&amp;IF(AND(C231&lt;&gt;"",P231&lt;&gt;"Da"),IF(TODAY()&gt;Q231,"Netransmisă în e-Factura – termen depășit. ","De transmis în e-Factura până la "&amp;RIGHT("0"&amp;DAY(Q231),2)&amp;"."&amp;RIGHT("0"&amp;MONTH(Q231),2)&amp;"."&amp;YEAR(Q231)&amp;". "),"")))</f>
        <v/>
      </c>
    </row>
    <row r="232" spans="2:18" x14ac:dyDescent="0.2">
      <c r="B232" s="15"/>
      <c r="C232" s="16"/>
      <c r="D232" s="15"/>
      <c r="E232" s="17" t="str">
        <f>IF(D232="","",IFERROR(INDEX('Facturi emise'!$D$5:$D$1004,MATCH(D232,'Facturi emise'!$B$5:$B$1004,0)),""))</f>
        <v/>
      </c>
      <c r="F232" s="18" t="str">
        <f>IF(D232="","",IFERROR(INDEX('Facturi emise'!$E$5:$E$1004,MATCH(D232,'Facturi emise'!$B$5:$B$1004,0)),""))</f>
        <v/>
      </c>
      <c r="G232" s="19" t="str">
        <f>IF(D232="","",IFERROR(INDEX('Facturi emise'!$F$5:$F$1004,MATCH(D232,'Facturi emise'!$B$5:$B$1004,0)),""))</f>
        <v/>
      </c>
      <c r="H232" s="20"/>
      <c r="I232" s="21"/>
      <c r="J232" s="15"/>
      <c r="K232" s="22" t="str">
        <f>IF(B232="","",SUMIF('Linii storno'!$B$5:$B$1004,B232,'Linii storno'!$K$5:$K$1004))</f>
        <v/>
      </c>
      <c r="L232" s="22" t="str">
        <f>IF(B232="","",SUMIF('Linii storno'!$B$5:$B$1004,B232,'Linii storno'!$L$5:$L$1004))</f>
        <v/>
      </c>
      <c r="M232" s="22" t="str">
        <f t="shared" si="9"/>
        <v/>
      </c>
      <c r="N232" s="22" t="str">
        <f>IF(D232="","",SUMIF('Facturi emise'!$B$5:$B$1004,D232,'Facturi emise'!$N$5:$N$1004))</f>
        <v/>
      </c>
      <c r="O232" s="22" t="str">
        <f t="shared" si="10"/>
        <v/>
      </c>
      <c r="P232" s="15"/>
      <c r="Q232" s="17" t="str">
        <f t="shared" si="11"/>
        <v/>
      </c>
      <c r="R232" s="23" t="str">
        <f ca="1">IF(AND(B232="",D232=""),"",TRIM(IF(COUNTIF($B$5:$B$304,B232)&gt;1,"Număr dublat. ","")&amp;IF(OR(C232="",D232="",H232="",I232=""),"Date incomplete. ","")&amp;IF(AND(D232&lt;&gt;"",COUNTIF('Facturi emise'!$B$5:$B$1004,D232)=0),"Factura inițială nu există în Facturi emise. ","")&amp;IF(COUNTIF('Linii storno'!$B$5:$B$1004,B232)=0,"Nicio linie stornată. ","")&amp;IF(AND(N(O232)&gt;0,O232&gt;N(N232)+0.01),"Stornat mai mult decât factura inițială. ","")&amp;IF(AND(H232="Stornare totală",ABS(N(M232)+N(N232))&gt;0.01),"Stornare totală, dar suma diferă de factura inițială. ","")&amp;IF(AND(I232="Eroare în factură",J232=""),"Emite și factura corectă. ","")&amp;IF(AND(C232&lt;&gt;"",P232&lt;&gt;"Da"),IF(TODAY()&gt;Q232,"Netransmisă în e-Factura – termen depășit. ","De transmis în e-Factura până la "&amp;RIGHT("0"&amp;DAY(Q232),2)&amp;"."&amp;RIGHT("0"&amp;MONTH(Q232),2)&amp;"."&amp;YEAR(Q232)&amp;". "),"")))</f>
        <v/>
      </c>
    </row>
    <row r="233" spans="2:18" x14ac:dyDescent="0.2">
      <c r="B233" s="15"/>
      <c r="C233" s="16"/>
      <c r="D233" s="15"/>
      <c r="E233" s="17" t="str">
        <f>IF(D233="","",IFERROR(INDEX('Facturi emise'!$D$5:$D$1004,MATCH(D233,'Facturi emise'!$B$5:$B$1004,0)),""))</f>
        <v/>
      </c>
      <c r="F233" s="18" t="str">
        <f>IF(D233="","",IFERROR(INDEX('Facturi emise'!$E$5:$E$1004,MATCH(D233,'Facturi emise'!$B$5:$B$1004,0)),""))</f>
        <v/>
      </c>
      <c r="G233" s="19" t="str">
        <f>IF(D233="","",IFERROR(INDEX('Facturi emise'!$F$5:$F$1004,MATCH(D233,'Facturi emise'!$B$5:$B$1004,0)),""))</f>
        <v/>
      </c>
      <c r="H233" s="20"/>
      <c r="I233" s="21"/>
      <c r="J233" s="15"/>
      <c r="K233" s="22" t="str">
        <f>IF(B233="","",SUMIF('Linii storno'!$B$5:$B$1004,B233,'Linii storno'!$K$5:$K$1004))</f>
        <v/>
      </c>
      <c r="L233" s="22" t="str">
        <f>IF(B233="","",SUMIF('Linii storno'!$B$5:$B$1004,B233,'Linii storno'!$L$5:$L$1004))</f>
        <v/>
      </c>
      <c r="M233" s="22" t="str">
        <f t="shared" si="9"/>
        <v/>
      </c>
      <c r="N233" s="22" t="str">
        <f>IF(D233="","",SUMIF('Facturi emise'!$B$5:$B$1004,D233,'Facturi emise'!$N$5:$N$1004))</f>
        <v/>
      </c>
      <c r="O233" s="22" t="str">
        <f t="shared" si="10"/>
        <v/>
      </c>
      <c r="P233" s="15"/>
      <c r="Q233" s="17" t="str">
        <f t="shared" si="11"/>
        <v/>
      </c>
      <c r="R233" s="23" t="str">
        <f ca="1">IF(AND(B233="",D233=""),"",TRIM(IF(COUNTIF($B$5:$B$304,B233)&gt;1,"Număr dublat. ","")&amp;IF(OR(C233="",D233="",H233="",I233=""),"Date incomplete. ","")&amp;IF(AND(D233&lt;&gt;"",COUNTIF('Facturi emise'!$B$5:$B$1004,D233)=0),"Factura inițială nu există în Facturi emise. ","")&amp;IF(COUNTIF('Linii storno'!$B$5:$B$1004,B233)=0,"Nicio linie stornată. ","")&amp;IF(AND(N(O233)&gt;0,O233&gt;N(N233)+0.01),"Stornat mai mult decât factura inițială. ","")&amp;IF(AND(H233="Stornare totală",ABS(N(M233)+N(N233))&gt;0.01),"Stornare totală, dar suma diferă de factura inițială. ","")&amp;IF(AND(I233="Eroare în factură",J233=""),"Emite și factura corectă. ","")&amp;IF(AND(C233&lt;&gt;"",P233&lt;&gt;"Da"),IF(TODAY()&gt;Q233,"Netransmisă în e-Factura – termen depășit. ","De transmis în e-Factura până la "&amp;RIGHT("0"&amp;DAY(Q233),2)&amp;"."&amp;RIGHT("0"&amp;MONTH(Q233),2)&amp;"."&amp;YEAR(Q233)&amp;". "),"")))</f>
        <v/>
      </c>
    </row>
    <row r="234" spans="2:18" x14ac:dyDescent="0.2">
      <c r="B234" s="15"/>
      <c r="C234" s="16"/>
      <c r="D234" s="15"/>
      <c r="E234" s="17" t="str">
        <f>IF(D234="","",IFERROR(INDEX('Facturi emise'!$D$5:$D$1004,MATCH(D234,'Facturi emise'!$B$5:$B$1004,0)),""))</f>
        <v/>
      </c>
      <c r="F234" s="18" t="str">
        <f>IF(D234="","",IFERROR(INDEX('Facturi emise'!$E$5:$E$1004,MATCH(D234,'Facturi emise'!$B$5:$B$1004,0)),""))</f>
        <v/>
      </c>
      <c r="G234" s="19" t="str">
        <f>IF(D234="","",IFERROR(INDEX('Facturi emise'!$F$5:$F$1004,MATCH(D234,'Facturi emise'!$B$5:$B$1004,0)),""))</f>
        <v/>
      </c>
      <c r="H234" s="20"/>
      <c r="I234" s="21"/>
      <c r="J234" s="15"/>
      <c r="K234" s="22" t="str">
        <f>IF(B234="","",SUMIF('Linii storno'!$B$5:$B$1004,B234,'Linii storno'!$K$5:$K$1004))</f>
        <v/>
      </c>
      <c r="L234" s="22" t="str">
        <f>IF(B234="","",SUMIF('Linii storno'!$B$5:$B$1004,B234,'Linii storno'!$L$5:$L$1004))</f>
        <v/>
      </c>
      <c r="M234" s="22" t="str">
        <f t="shared" si="9"/>
        <v/>
      </c>
      <c r="N234" s="22" t="str">
        <f>IF(D234="","",SUMIF('Facturi emise'!$B$5:$B$1004,D234,'Facturi emise'!$N$5:$N$1004))</f>
        <v/>
      </c>
      <c r="O234" s="22" t="str">
        <f t="shared" si="10"/>
        <v/>
      </c>
      <c r="P234" s="15"/>
      <c r="Q234" s="17" t="str">
        <f t="shared" si="11"/>
        <v/>
      </c>
      <c r="R234" s="23" t="str">
        <f ca="1">IF(AND(B234="",D234=""),"",TRIM(IF(COUNTIF($B$5:$B$304,B234)&gt;1,"Număr dublat. ","")&amp;IF(OR(C234="",D234="",H234="",I234=""),"Date incomplete. ","")&amp;IF(AND(D234&lt;&gt;"",COUNTIF('Facturi emise'!$B$5:$B$1004,D234)=0),"Factura inițială nu există în Facturi emise. ","")&amp;IF(COUNTIF('Linii storno'!$B$5:$B$1004,B234)=0,"Nicio linie stornată. ","")&amp;IF(AND(N(O234)&gt;0,O234&gt;N(N234)+0.01),"Stornat mai mult decât factura inițială. ","")&amp;IF(AND(H234="Stornare totală",ABS(N(M234)+N(N234))&gt;0.01),"Stornare totală, dar suma diferă de factura inițială. ","")&amp;IF(AND(I234="Eroare în factură",J234=""),"Emite și factura corectă. ","")&amp;IF(AND(C234&lt;&gt;"",P234&lt;&gt;"Da"),IF(TODAY()&gt;Q234,"Netransmisă în e-Factura – termen depășit. ","De transmis în e-Factura până la "&amp;RIGHT("0"&amp;DAY(Q234),2)&amp;"."&amp;RIGHT("0"&amp;MONTH(Q234),2)&amp;"."&amp;YEAR(Q234)&amp;". "),"")))</f>
        <v/>
      </c>
    </row>
    <row r="235" spans="2:18" x14ac:dyDescent="0.2">
      <c r="B235" s="15"/>
      <c r="C235" s="16"/>
      <c r="D235" s="15"/>
      <c r="E235" s="17" t="str">
        <f>IF(D235="","",IFERROR(INDEX('Facturi emise'!$D$5:$D$1004,MATCH(D235,'Facturi emise'!$B$5:$B$1004,0)),""))</f>
        <v/>
      </c>
      <c r="F235" s="18" t="str">
        <f>IF(D235="","",IFERROR(INDEX('Facturi emise'!$E$5:$E$1004,MATCH(D235,'Facturi emise'!$B$5:$B$1004,0)),""))</f>
        <v/>
      </c>
      <c r="G235" s="19" t="str">
        <f>IF(D235="","",IFERROR(INDEX('Facturi emise'!$F$5:$F$1004,MATCH(D235,'Facturi emise'!$B$5:$B$1004,0)),""))</f>
        <v/>
      </c>
      <c r="H235" s="20"/>
      <c r="I235" s="21"/>
      <c r="J235" s="15"/>
      <c r="K235" s="22" t="str">
        <f>IF(B235="","",SUMIF('Linii storno'!$B$5:$B$1004,B235,'Linii storno'!$K$5:$K$1004))</f>
        <v/>
      </c>
      <c r="L235" s="22" t="str">
        <f>IF(B235="","",SUMIF('Linii storno'!$B$5:$B$1004,B235,'Linii storno'!$L$5:$L$1004))</f>
        <v/>
      </c>
      <c r="M235" s="22" t="str">
        <f t="shared" si="9"/>
        <v/>
      </c>
      <c r="N235" s="22" t="str">
        <f>IF(D235="","",SUMIF('Facturi emise'!$B$5:$B$1004,D235,'Facturi emise'!$N$5:$N$1004))</f>
        <v/>
      </c>
      <c r="O235" s="22" t="str">
        <f t="shared" si="10"/>
        <v/>
      </c>
      <c r="P235" s="15"/>
      <c r="Q235" s="17" t="str">
        <f t="shared" si="11"/>
        <v/>
      </c>
      <c r="R235" s="23" t="str">
        <f ca="1">IF(AND(B235="",D235=""),"",TRIM(IF(COUNTIF($B$5:$B$304,B235)&gt;1,"Număr dublat. ","")&amp;IF(OR(C235="",D235="",H235="",I235=""),"Date incomplete. ","")&amp;IF(AND(D235&lt;&gt;"",COUNTIF('Facturi emise'!$B$5:$B$1004,D235)=0),"Factura inițială nu există în Facturi emise. ","")&amp;IF(COUNTIF('Linii storno'!$B$5:$B$1004,B235)=0,"Nicio linie stornată. ","")&amp;IF(AND(N(O235)&gt;0,O235&gt;N(N235)+0.01),"Stornat mai mult decât factura inițială. ","")&amp;IF(AND(H235="Stornare totală",ABS(N(M235)+N(N235))&gt;0.01),"Stornare totală, dar suma diferă de factura inițială. ","")&amp;IF(AND(I235="Eroare în factură",J235=""),"Emite și factura corectă. ","")&amp;IF(AND(C235&lt;&gt;"",P235&lt;&gt;"Da"),IF(TODAY()&gt;Q235,"Netransmisă în e-Factura – termen depășit. ","De transmis în e-Factura până la "&amp;RIGHT("0"&amp;DAY(Q235),2)&amp;"."&amp;RIGHT("0"&amp;MONTH(Q235),2)&amp;"."&amp;YEAR(Q235)&amp;". "),"")))</f>
        <v/>
      </c>
    </row>
    <row r="236" spans="2:18" x14ac:dyDescent="0.2">
      <c r="B236" s="15"/>
      <c r="C236" s="16"/>
      <c r="D236" s="15"/>
      <c r="E236" s="17" t="str">
        <f>IF(D236="","",IFERROR(INDEX('Facturi emise'!$D$5:$D$1004,MATCH(D236,'Facturi emise'!$B$5:$B$1004,0)),""))</f>
        <v/>
      </c>
      <c r="F236" s="18" t="str">
        <f>IF(D236="","",IFERROR(INDEX('Facturi emise'!$E$5:$E$1004,MATCH(D236,'Facturi emise'!$B$5:$B$1004,0)),""))</f>
        <v/>
      </c>
      <c r="G236" s="19" t="str">
        <f>IF(D236="","",IFERROR(INDEX('Facturi emise'!$F$5:$F$1004,MATCH(D236,'Facturi emise'!$B$5:$B$1004,0)),""))</f>
        <v/>
      </c>
      <c r="H236" s="20"/>
      <c r="I236" s="21"/>
      <c r="J236" s="15"/>
      <c r="K236" s="22" t="str">
        <f>IF(B236="","",SUMIF('Linii storno'!$B$5:$B$1004,B236,'Linii storno'!$K$5:$K$1004))</f>
        <v/>
      </c>
      <c r="L236" s="22" t="str">
        <f>IF(B236="","",SUMIF('Linii storno'!$B$5:$B$1004,B236,'Linii storno'!$L$5:$L$1004))</f>
        <v/>
      </c>
      <c r="M236" s="22" t="str">
        <f t="shared" si="9"/>
        <v/>
      </c>
      <c r="N236" s="22" t="str">
        <f>IF(D236="","",SUMIF('Facturi emise'!$B$5:$B$1004,D236,'Facturi emise'!$N$5:$N$1004))</f>
        <v/>
      </c>
      <c r="O236" s="22" t="str">
        <f t="shared" si="10"/>
        <v/>
      </c>
      <c r="P236" s="15"/>
      <c r="Q236" s="17" t="str">
        <f t="shared" si="11"/>
        <v/>
      </c>
      <c r="R236" s="23" t="str">
        <f ca="1">IF(AND(B236="",D236=""),"",TRIM(IF(COUNTIF($B$5:$B$304,B236)&gt;1,"Număr dublat. ","")&amp;IF(OR(C236="",D236="",H236="",I236=""),"Date incomplete. ","")&amp;IF(AND(D236&lt;&gt;"",COUNTIF('Facturi emise'!$B$5:$B$1004,D236)=0),"Factura inițială nu există în Facturi emise. ","")&amp;IF(COUNTIF('Linii storno'!$B$5:$B$1004,B236)=0,"Nicio linie stornată. ","")&amp;IF(AND(N(O236)&gt;0,O236&gt;N(N236)+0.01),"Stornat mai mult decât factura inițială. ","")&amp;IF(AND(H236="Stornare totală",ABS(N(M236)+N(N236))&gt;0.01),"Stornare totală, dar suma diferă de factura inițială. ","")&amp;IF(AND(I236="Eroare în factură",J236=""),"Emite și factura corectă. ","")&amp;IF(AND(C236&lt;&gt;"",P236&lt;&gt;"Da"),IF(TODAY()&gt;Q236,"Netransmisă în e-Factura – termen depășit. ","De transmis în e-Factura până la "&amp;RIGHT("0"&amp;DAY(Q236),2)&amp;"."&amp;RIGHT("0"&amp;MONTH(Q236),2)&amp;"."&amp;YEAR(Q236)&amp;". "),"")))</f>
        <v/>
      </c>
    </row>
    <row r="237" spans="2:18" x14ac:dyDescent="0.2">
      <c r="B237" s="15"/>
      <c r="C237" s="16"/>
      <c r="D237" s="15"/>
      <c r="E237" s="17" t="str">
        <f>IF(D237="","",IFERROR(INDEX('Facturi emise'!$D$5:$D$1004,MATCH(D237,'Facturi emise'!$B$5:$B$1004,0)),""))</f>
        <v/>
      </c>
      <c r="F237" s="18" t="str">
        <f>IF(D237="","",IFERROR(INDEX('Facturi emise'!$E$5:$E$1004,MATCH(D237,'Facturi emise'!$B$5:$B$1004,0)),""))</f>
        <v/>
      </c>
      <c r="G237" s="19" t="str">
        <f>IF(D237="","",IFERROR(INDEX('Facturi emise'!$F$5:$F$1004,MATCH(D237,'Facturi emise'!$B$5:$B$1004,0)),""))</f>
        <v/>
      </c>
      <c r="H237" s="20"/>
      <c r="I237" s="21"/>
      <c r="J237" s="15"/>
      <c r="K237" s="22" t="str">
        <f>IF(B237="","",SUMIF('Linii storno'!$B$5:$B$1004,B237,'Linii storno'!$K$5:$K$1004))</f>
        <v/>
      </c>
      <c r="L237" s="22" t="str">
        <f>IF(B237="","",SUMIF('Linii storno'!$B$5:$B$1004,B237,'Linii storno'!$L$5:$L$1004))</f>
        <v/>
      </c>
      <c r="M237" s="22" t="str">
        <f t="shared" si="9"/>
        <v/>
      </c>
      <c r="N237" s="22" t="str">
        <f>IF(D237="","",SUMIF('Facturi emise'!$B$5:$B$1004,D237,'Facturi emise'!$N$5:$N$1004))</f>
        <v/>
      </c>
      <c r="O237" s="22" t="str">
        <f t="shared" si="10"/>
        <v/>
      </c>
      <c r="P237" s="15"/>
      <c r="Q237" s="17" t="str">
        <f t="shared" si="11"/>
        <v/>
      </c>
      <c r="R237" s="23" t="str">
        <f ca="1">IF(AND(B237="",D237=""),"",TRIM(IF(COUNTIF($B$5:$B$304,B237)&gt;1,"Număr dublat. ","")&amp;IF(OR(C237="",D237="",H237="",I237=""),"Date incomplete. ","")&amp;IF(AND(D237&lt;&gt;"",COUNTIF('Facturi emise'!$B$5:$B$1004,D237)=0),"Factura inițială nu există în Facturi emise. ","")&amp;IF(COUNTIF('Linii storno'!$B$5:$B$1004,B237)=0,"Nicio linie stornată. ","")&amp;IF(AND(N(O237)&gt;0,O237&gt;N(N237)+0.01),"Stornat mai mult decât factura inițială. ","")&amp;IF(AND(H237="Stornare totală",ABS(N(M237)+N(N237))&gt;0.01),"Stornare totală, dar suma diferă de factura inițială. ","")&amp;IF(AND(I237="Eroare în factură",J237=""),"Emite și factura corectă. ","")&amp;IF(AND(C237&lt;&gt;"",P237&lt;&gt;"Da"),IF(TODAY()&gt;Q237,"Netransmisă în e-Factura – termen depășit. ","De transmis în e-Factura până la "&amp;RIGHT("0"&amp;DAY(Q237),2)&amp;"."&amp;RIGHT("0"&amp;MONTH(Q237),2)&amp;"."&amp;YEAR(Q237)&amp;". "),"")))</f>
        <v/>
      </c>
    </row>
    <row r="238" spans="2:18" x14ac:dyDescent="0.2">
      <c r="B238" s="15"/>
      <c r="C238" s="16"/>
      <c r="D238" s="15"/>
      <c r="E238" s="17" t="str">
        <f>IF(D238="","",IFERROR(INDEX('Facturi emise'!$D$5:$D$1004,MATCH(D238,'Facturi emise'!$B$5:$B$1004,0)),""))</f>
        <v/>
      </c>
      <c r="F238" s="18" t="str">
        <f>IF(D238="","",IFERROR(INDEX('Facturi emise'!$E$5:$E$1004,MATCH(D238,'Facturi emise'!$B$5:$B$1004,0)),""))</f>
        <v/>
      </c>
      <c r="G238" s="19" t="str">
        <f>IF(D238="","",IFERROR(INDEX('Facturi emise'!$F$5:$F$1004,MATCH(D238,'Facturi emise'!$B$5:$B$1004,0)),""))</f>
        <v/>
      </c>
      <c r="H238" s="20"/>
      <c r="I238" s="21"/>
      <c r="J238" s="15"/>
      <c r="K238" s="22" t="str">
        <f>IF(B238="","",SUMIF('Linii storno'!$B$5:$B$1004,B238,'Linii storno'!$K$5:$K$1004))</f>
        <v/>
      </c>
      <c r="L238" s="22" t="str">
        <f>IF(B238="","",SUMIF('Linii storno'!$B$5:$B$1004,B238,'Linii storno'!$L$5:$L$1004))</f>
        <v/>
      </c>
      <c r="M238" s="22" t="str">
        <f t="shared" si="9"/>
        <v/>
      </c>
      <c r="N238" s="22" t="str">
        <f>IF(D238="","",SUMIF('Facturi emise'!$B$5:$B$1004,D238,'Facturi emise'!$N$5:$N$1004))</f>
        <v/>
      </c>
      <c r="O238" s="22" t="str">
        <f t="shared" si="10"/>
        <v/>
      </c>
      <c r="P238" s="15"/>
      <c r="Q238" s="17" t="str">
        <f t="shared" si="11"/>
        <v/>
      </c>
      <c r="R238" s="23" t="str">
        <f ca="1">IF(AND(B238="",D238=""),"",TRIM(IF(COUNTIF($B$5:$B$304,B238)&gt;1,"Număr dublat. ","")&amp;IF(OR(C238="",D238="",H238="",I238=""),"Date incomplete. ","")&amp;IF(AND(D238&lt;&gt;"",COUNTIF('Facturi emise'!$B$5:$B$1004,D238)=0),"Factura inițială nu există în Facturi emise. ","")&amp;IF(COUNTIF('Linii storno'!$B$5:$B$1004,B238)=0,"Nicio linie stornată. ","")&amp;IF(AND(N(O238)&gt;0,O238&gt;N(N238)+0.01),"Stornat mai mult decât factura inițială. ","")&amp;IF(AND(H238="Stornare totală",ABS(N(M238)+N(N238))&gt;0.01),"Stornare totală, dar suma diferă de factura inițială. ","")&amp;IF(AND(I238="Eroare în factură",J238=""),"Emite și factura corectă. ","")&amp;IF(AND(C238&lt;&gt;"",P238&lt;&gt;"Da"),IF(TODAY()&gt;Q238,"Netransmisă în e-Factura – termen depășit. ","De transmis în e-Factura până la "&amp;RIGHT("0"&amp;DAY(Q238),2)&amp;"."&amp;RIGHT("0"&amp;MONTH(Q238),2)&amp;"."&amp;YEAR(Q238)&amp;". "),"")))</f>
        <v/>
      </c>
    </row>
    <row r="239" spans="2:18" x14ac:dyDescent="0.2">
      <c r="B239" s="15"/>
      <c r="C239" s="16"/>
      <c r="D239" s="15"/>
      <c r="E239" s="17" t="str">
        <f>IF(D239="","",IFERROR(INDEX('Facturi emise'!$D$5:$D$1004,MATCH(D239,'Facturi emise'!$B$5:$B$1004,0)),""))</f>
        <v/>
      </c>
      <c r="F239" s="18" t="str">
        <f>IF(D239="","",IFERROR(INDEX('Facturi emise'!$E$5:$E$1004,MATCH(D239,'Facturi emise'!$B$5:$B$1004,0)),""))</f>
        <v/>
      </c>
      <c r="G239" s="19" t="str">
        <f>IF(D239="","",IFERROR(INDEX('Facturi emise'!$F$5:$F$1004,MATCH(D239,'Facturi emise'!$B$5:$B$1004,0)),""))</f>
        <v/>
      </c>
      <c r="H239" s="20"/>
      <c r="I239" s="21"/>
      <c r="J239" s="15"/>
      <c r="K239" s="22" t="str">
        <f>IF(B239="","",SUMIF('Linii storno'!$B$5:$B$1004,B239,'Linii storno'!$K$5:$K$1004))</f>
        <v/>
      </c>
      <c r="L239" s="22" t="str">
        <f>IF(B239="","",SUMIF('Linii storno'!$B$5:$B$1004,B239,'Linii storno'!$L$5:$L$1004))</f>
        <v/>
      </c>
      <c r="M239" s="22" t="str">
        <f t="shared" si="9"/>
        <v/>
      </c>
      <c r="N239" s="22" t="str">
        <f>IF(D239="","",SUMIF('Facturi emise'!$B$5:$B$1004,D239,'Facturi emise'!$N$5:$N$1004))</f>
        <v/>
      </c>
      <c r="O239" s="22" t="str">
        <f t="shared" si="10"/>
        <v/>
      </c>
      <c r="P239" s="15"/>
      <c r="Q239" s="17" t="str">
        <f t="shared" si="11"/>
        <v/>
      </c>
      <c r="R239" s="23" t="str">
        <f ca="1">IF(AND(B239="",D239=""),"",TRIM(IF(COUNTIF($B$5:$B$304,B239)&gt;1,"Număr dublat. ","")&amp;IF(OR(C239="",D239="",H239="",I239=""),"Date incomplete. ","")&amp;IF(AND(D239&lt;&gt;"",COUNTIF('Facturi emise'!$B$5:$B$1004,D239)=0),"Factura inițială nu există în Facturi emise. ","")&amp;IF(COUNTIF('Linii storno'!$B$5:$B$1004,B239)=0,"Nicio linie stornată. ","")&amp;IF(AND(N(O239)&gt;0,O239&gt;N(N239)+0.01),"Stornat mai mult decât factura inițială. ","")&amp;IF(AND(H239="Stornare totală",ABS(N(M239)+N(N239))&gt;0.01),"Stornare totală, dar suma diferă de factura inițială. ","")&amp;IF(AND(I239="Eroare în factură",J239=""),"Emite și factura corectă. ","")&amp;IF(AND(C239&lt;&gt;"",P239&lt;&gt;"Da"),IF(TODAY()&gt;Q239,"Netransmisă în e-Factura – termen depășit. ","De transmis în e-Factura până la "&amp;RIGHT("0"&amp;DAY(Q239),2)&amp;"."&amp;RIGHT("0"&amp;MONTH(Q239),2)&amp;"."&amp;YEAR(Q239)&amp;". "),"")))</f>
        <v/>
      </c>
    </row>
    <row r="240" spans="2:18" x14ac:dyDescent="0.2">
      <c r="B240" s="15"/>
      <c r="C240" s="16"/>
      <c r="D240" s="15"/>
      <c r="E240" s="17" t="str">
        <f>IF(D240="","",IFERROR(INDEX('Facturi emise'!$D$5:$D$1004,MATCH(D240,'Facturi emise'!$B$5:$B$1004,0)),""))</f>
        <v/>
      </c>
      <c r="F240" s="18" t="str">
        <f>IF(D240="","",IFERROR(INDEX('Facturi emise'!$E$5:$E$1004,MATCH(D240,'Facturi emise'!$B$5:$B$1004,0)),""))</f>
        <v/>
      </c>
      <c r="G240" s="19" t="str">
        <f>IF(D240="","",IFERROR(INDEX('Facturi emise'!$F$5:$F$1004,MATCH(D240,'Facturi emise'!$B$5:$B$1004,0)),""))</f>
        <v/>
      </c>
      <c r="H240" s="20"/>
      <c r="I240" s="21"/>
      <c r="J240" s="15"/>
      <c r="K240" s="22" t="str">
        <f>IF(B240="","",SUMIF('Linii storno'!$B$5:$B$1004,B240,'Linii storno'!$K$5:$K$1004))</f>
        <v/>
      </c>
      <c r="L240" s="22" t="str">
        <f>IF(B240="","",SUMIF('Linii storno'!$B$5:$B$1004,B240,'Linii storno'!$L$5:$L$1004))</f>
        <v/>
      </c>
      <c r="M240" s="22" t="str">
        <f t="shared" si="9"/>
        <v/>
      </c>
      <c r="N240" s="22" t="str">
        <f>IF(D240="","",SUMIF('Facturi emise'!$B$5:$B$1004,D240,'Facturi emise'!$N$5:$N$1004))</f>
        <v/>
      </c>
      <c r="O240" s="22" t="str">
        <f t="shared" si="10"/>
        <v/>
      </c>
      <c r="P240" s="15"/>
      <c r="Q240" s="17" t="str">
        <f t="shared" si="11"/>
        <v/>
      </c>
      <c r="R240" s="23" t="str">
        <f ca="1">IF(AND(B240="",D240=""),"",TRIM(IF(COUNTIF($B$5:$B$304,B240)&gt;1,"Număr dublat. ","")&amp;IF(OR(C240="",D240="",H240="",I240=""),"Date incomplete. ","")&amp;IF(AND(D240&lt;&gt;"",COUNTIF('Facturi emise'!$B$5:$B$1004,D240)=0),"Factura inițială nu există în Facturi emise. ","")&amp;IF(COUNTIF('Linii storno'!$B$5:$B$1004,B240)=0,"Nicio linie stornată. ","")&amp;IF(AND(N(O240)&gt;0,O240&gt;N(N240)+0.01),"Stornat mai mult decât factura inițială. ","")&amp;IF(AND(H240="Stornare totală",ABS(N(M240)+N(N240))&gt;0.01),"Stornare totală, dar suma diferă de factura inițială. ","")&amp;IF(AND(I240="Eroare în factură",J240=""),"Emite și factura corectă. ","")&amp;IF(AND(C240&lt;&gt;"",P240&lt;&gt;"Da"),IF(TODAY()&gt;Q240,"Netransmisă în e-Factura – termen depășit. ","De transmis în e-Factura până la "&amp;RIGHT("0"&amp;DAY(Q240),2)&amp;"."&amp;RIGHT("0"&amp;MONTH(Q240),2)&amp;"."&amp;YEAR(Q240)&amp;". "),"")))</f>
        <v/>
      </c>
    </row>
    <row r="241" spans="2:18" x14ac:dyDescent="0.2">
      <c r="B241" s="15"/>
      <c r="C241" s="16"/>
      <c r="D241" s="15"/>
      <c r="E241" s="17" t="str">
        <f>IF(D241="","",IFERROR(INDEX('Facturi emise'!$D$5:$D$1004,MATCH(D241,'Facturi emise'!$B$5:$B$1004,0)),""))</f>
        <v/>
      </c>
      <c r="F241" s="18" t="str">
        <f>IF(D241="","",IFERROR(INDEX('Facturi emise'!$E$5:$E$1004,MATCH(D241,'Facturi emise'!$B$5:$B$1004,0)),""))</f>
        <v/>
      </c>
      <c r="G241" s="19" t="str">
        <f>IF(D241="","",IFERROR(INDEX('Facturi emise'!$F$5:$F$1004,MATCH(D241,'Facturi emise'!$B$5:$B$1004,0)),""))</f>
        <v/>
      </c>
      <c r="H241" s="20"/>
      <c r="I241" s="21"/>
      <c r="J241" s="15"/>
      <c r="K241" s="22" t="str">
        <f>IF(B241="","",SUMIF('Linii storno'!$B$5:$B$1004,B241,'Linii storno'!$K$5:$K$1004))</f>
        <v/>
      </c>
      <c r="L241" s="22" t="str">
        <f>IF(B241="","",SUMIF('Linii storno'!$B$5:$B$1004,B241,'Linii storno'!$L$5:$L$1004))</f>
        <v/>
      </c>
      <c r="M241" s="22" t="str">
        <f t="shared" si="9"/>
        <v/>
      </c>
      <c r="N241" s="22" t="str">
        <f>IF(D241="","",SUMIF('Facturi emise'!$B$5:$B$1004,D241,'Facturi emise'!$N$5:$N$1004))</f>
        <v/>
      </c>
      <c r="O241" s="22" t="str">
        <f t="shared" si="10"/>
        <v/>
      </c>
      <c r="P241" s="15"/>
      <c r="Q241" s="17" t="str">
        <f t="shared" si="11"/>
        <v/>
      </c>
      <c r="R241" s="23" t="str">
        <f ca="1">IF(AND(B241="",D241=""),"",TRIM(IF(COUNTIF($B$5:$B$304,B241)&gt;1,"Număr dublat. ","")&amp;IF(OR(C241="",D241="",H241="",I241=""),"Date incomplete. ","")&amp;IF(AND(D241&lt;&gt;"",COUNTIF('Facturi emise'!$B$5:$B$1004,D241)=0),"Factura inițială nu există în Facturi emise. ","")&amp;IF(COUNTIF('Linii storno'!$B$5:$B$1004,B241)=0,"Nicio linie stornată. ","")&amp;IF(AND(N(O241)&gt;0,O241&gt;N(N241)+0.01),"Stornat mai mult decât factura inițială. ","")&amp;IF(AND(H241="Stornare totală",ABS(N(M241)+N(N241))&gt;0.01),"Stornare totală, dar suma diferă de factura inițială. ","")&amp;IF(AND(I241="Eroare în factură",J241=""),"Emite și factura corectă. ","")&amp;IF(AND(C241&lt;&gt;"",P241&lt;&gt;"Da"),IF(TODAY()&gt;Q241,"Netransmisă în e-Factura – termen depășit. ","De transmis în e-Factura până la "&amp;RIGHT("0"&amp;DAY(Q241),2)&amp;"."&amp;RIGHT("0"&amp;MONTH(Q241),2)&amp;"."&amp;YEAR(Q241)&amp;". "),"")))</f>
        <v/>
      </c>
    </row>
    <row r="242" spans="2:18" x14ac:dyDescent="0.2">
      <c r="B242" s="15"/>
      <c r="C242" s="16"/>
      <c r="D242" s="15"/>
      <c r="E242" s="17" t="str">
        <f>IF(D242="","",IFERROR(INDEX('Facturi emise'!$D$5:$D$1004,MATCH(D242,'Facturi emise'!$B$5:$B$1004,0)),""))</f>
        <v/>
      </c>
      <c r="F242" s="18" t="str">
        <f>IF(D242="","",IFERROR(INDEX('Facturi emise'!$E$5:$E$1004,MATCH(D242,'Facturi emise'!$B$5:$B$1004,0)),""))</f>
        <v/>
      </c>
      <c r="G242" s="19" t="str">
        <f>IF(D242="","",IFERROR(INDEX('Facturi emise'!$F$5:$F$1004,MATCH(D242,'Facturi emise'!$B$5:$B$1004,0)),""))</f>
        <v/>
      </c>
      <c r="H242" s="20"/>
      <c r="I242" s="21"/>
      <c r="J242" s="15"/>
      <c r="K242" s="22" t="str">
        <f>IF(B242="","",SUMIF('Linii storno'!$B$5:$B$1004,B242,'Linii storno'!$K$5:$K$1004))</f>
        <v/>
      </c>
      <c r="L242" s="22" t="str">
        <f>IF(B242="","",SUMIF('Linii storno'!$B$5:$B$1004,B242,'Linii storno'!$L$5:$L$1004))</f>
        <v/>
      </c>
      <c r="M242" s="22" t="str">
        <f t="shared" si="9"/>
        <v/>
      </c>
      <c r="N242" s="22" t="str">
        <f>IF(D242="","",SUMIF('Facturi emise'!$B$5:$B$1004,D242,'Facturi emise'!$N$5:$N$1004))</f>
        <v/>
      </c>
      <c r="O242" s="22" t="str">
        <f t="shared" si="10"/>
        <v/>
      </c>
      <c r="P242" s="15"/>
      <c r="Q242" s="17" t="str">
        <f t="shared" si="11"/>
        <v/>
      </c>
      <c r="R242" s="23" t="str">
        <f ca="1">IF(AND(B242="",D242=""),"",TRIM(IF(COUNTIF($B$5:$B$304,B242)&gt;1,"Număr dublat. ","")&amp;IF(OR(C242="",D242="",H242="",I242=""),"Date incomplete. ","")&amp;IF(AND(D242&lt;&gt;"",COUNTIF('Facturi emise'!$B$5:$B$1004,D242)=0),"Factura inițială nu există în Facturi emise. ","")&amp;IF(COUNTIF('Linii storno'!$B$5:$B$1004,B242)=0,"Nicio linie stornată. ","")&amp;IF(AND(N(O242)&gt;0,O242&gt;N(N242)+0.01),"Stornat mai mult decât factura inițială. ","")&amp;IF(AND(H242="Stornare totală",ABS(N(M242)+N(N242))&gt;0.01),"Stornare totală, dar suma diferă de factura inițială. ","")&amp;IF(AND(I242="Eroare în factură",J242=""),"Emite și factura corectă. ","")&amp;IF(AND(C242&lt;&gt;"",P242&lt;&gt;"Da"),IF(TODAY()&gt;Q242,"Netransmisă în e-Factura – termen depășit. ","De transmis în e-Factura până la "&amp;RIGHT("0"&amp;DAY(Q242),2)&amp;"."&amp;RIGHT("0"&amp;MONTH(Q242),2)&amp;"."&amp;YEAR(Q242)&amp;". "),"")))</f>
        <v/>
      </c>
    </row>
    <row r="243" spans="2:18" x14ac:dyDescent="0.2">
      <c r="B243" s="15"/>
      <c r="C243" s="16"/>
      <c r="D243" s="15"/>
      <c r="E243" s="17" t="str">
        <f>IF(D243="","",IFERROR(INDEX('Facturi emise'!$D$5:$D$1004,MATCH(D243,'Facturi emise'!$B$5:$B$1004,0)),""))</f>
        <v/>
      </c>
      <c r="F243" s="18" t="str">
        <f>IF(D243="","",IFERROR(INDEX('Facturi emise'!$E$5:$E$1004,MATCH(D243,'Facturi emise'!$B$5:$B$1004,0)),""))</f>
        <v/>
      </c>
      <c r="G243" s="19" t="str">
        <f>IF(D243="","",IFERROR(INDEX('Facturi emise'!$F$5:$F$1004,MATCH(D243,'Facturi emise'!$B$5:$B$1004,0)),""))</f>
        <v/>
      </c>
      <c r="H243" s="20"/>
      <c r="I243" s="21"/>
      <c r="J243" s="15"/>
      <c r="K243" s="22" t="str">
        <f>IF(B243="","",SUMIF('Linii storno'!$B$5:$B$1004,B243,'Linii storno'!$K$5:$K$1004))</f>
        <v/>
      </c>
      <c r="L243" s="22" t="str">
        <f>IF(B243="","",SUMIF('Linii storno'!$B$5:$B$1004,B243,'Linii storno'!$L$5:$L$1004))</f>
        <v/>
      </c>
      <c r="M243" s="22" t="str">
        <f t="shared" si="9"/>
        <v/>
      </c>
      <c r="N243" s="22" t="str">
        <f>IF(D243="","",SUMIF('Facturi emise'!$B$5:$B$1004,D243,'Facturi emise'!$N$5:$N$1004))</f>
        <v/>
      </c>
      <c r="O243" s="22" t="str">
        <f t="shared" si="10"/>
        <v/>
      </c>
      <c r="P243" s="15"/>
      <c r="Q243" s="17" t="str">
        <f t="shared" si="11"/>
        <v/>
      </c>
      <c r="R243" s="23" t="str">
        <f ca="1">IF(AND(B243="",D243=""),"",TRIM(IF(COUNTIF($B$5:$B$304,B243)&gt;1,"Număr dublat. ","")&amp;IF(OR(C243="",D243="",H243="",I243=""),"Date incomplete. ","")&amp;IF(AND(D243&lt;&gt;"",COUNTIF('Facturi emise'!$B$5:$B$1004,D243)=0),"Factura inițială nu există în Facturi emise. ","")&amp;IF(COUNTIF('Linii storno'!$B$5:$B$1004,B243)=0,"Nicio linie stornată. ","")&amp;IF(AND(N(O243)&gt;0,O243&gt;N(N243)+0.01),"Stornat mai mult decât factura inițială. ","")&amp;IF(AND(H243="Stornare totală",ABS(N(M243)+N(N243))&gt;0.01),"Stornare totală, dar suma diferă de factura inițială. ","")&amp;IF(AND(I243="Eroare în factură",J243=""),"Emite și factura corectă. ","")&amp;IF(AND(C243&lt;&gt;"",P243&lt;&gt;"Da"),IF(TODAY()&gt;Q243,"Netransmisă în e-Factura – termen depășit. ","De transmis în e-Factura până la "&amp;RIGHT("0"&amp;DAY(Q243),2)&amp;"."&amp;RIGHT("0"&amp;MONTH(Q243),2)&amp;"."&amp;YEAR(Q243)&amp;". "),"")))</f>
        <v/>
      </c>
    </row>
    <row r="244" spans="2:18" x14ac:dyDescent="0.2">
      <c r="B244" s="15"/>
      <c r="C244" s="16"/>
      <c r="D244" s="15"/>
      <c r="E244" s="17" t="str">
        <f>IF(D244="","",IFERROR(INDEX('Facturi emise'!$D$5:$D$1004,MATCH(D244,'Facturi emise'!$B$5:$B$1004,0)),""))</f>
        <v/>
      </c>
      <c r="F244" s="18" t="str">
        <f>IF(D244="","",IFERROR(INDEX('Facturi emise'!$E$5:$E$1004,MATCH(D244,'Facturi emise'!$B$5:$B$1004,0)),""))</f>
        <v/>
      </c>
      <c r="G244" s="19" t="str">
        <f>IF(D244="","",IFERROR(INDEX('Facturi emise'!$F$5:$F$1004,MATCH(D244,'Facturi emise'!$B$5:$B$1004,0)),""))</f>
        <v/>
      </c>
      <c r="H244" s="20"/>
      <c r="I244" s="21"/>
      <c r="J244" s="15"/>
      <c r="K244" s="22" t="str">
        <f>IF(B244="","",SUMIF('Linii storno'!$B$5:$B$1004,B244,'Linii storno'!$K$5:$K$1004))</f>
        <v/>
      </c>
      <c r="L244" s="22" t="str">
        <f>IF(B244="","",SUMIF('Linii storno'!$B$5:$B$1004,B244,'Linii storno'!$L$5:$L$1004))</f>
        <v/>
      </c>
      <c r="M244" s="22" t="str">
        <f t="shared" si="9"/>
        <v/>
      </c>
      <c r="N244" s="22" t="str">
        <f>IF(D244="","",SUMIF('Facturi emise'!$B$5:$B$1004,D244,'Facturi emise'!$N$5:$N$1004))</f>
        <v/>
      </c>
      <c r="O244" s="22" t="str">
        <f t="shared" si="10"/>
        <v/>
      </c>
      <c r="P244" s="15"/>
      <c r="Q244" s="17" t="str">
        <f t="shared" si="11"/>
        <v/>
      </c>
      <c r="R244" s="23" t="str">
        <f ca="1">IF(AND(B244="",D244=""),"",TRIM(IF(COUNTIF($B$5:$B$304,B244)&gt;1,"Număr dublat. ","")&amp;IF(OR(C244="",D244="",H244="",I244=""),"Date incomplete. ","")&amp;IF(AND(D244&lt;&gt;"",COUNTIF('Facturi emise'!$B$5:$B$1004,D244)=0),"Factura inițială nu există în Facturi emise. ","")&amp;IF(COUNTIF('Linii storno'!$B$5:$B$1004,B244)=0,"Nicio linie stornată. ","")&amp;IF(AND(N(O244)&gt;0,O244&gt;N(N244)+0.01),"Stornat mai mult decât factura inițială. ","")&amp;IF(AND(H244="Stornare totală",ABS(N(M244)+N(N244))&gt;0.01),"Stornare totală, dar suma diferă de factura inițială. ","")&amp;IF(AND(I244="Eroare în factură",J244=""),"Emite și factura corectă. ","")&amp;IF(AND(C244&lt;&gt;"",P244&lt;&gt;"Da"),IF(TODAY()&gt;Q244,"Netransmisă în e-Factura – termen depășit. ","De transmis în e-Factura până la "&amp;RIGHT("0"&amp;DAY(Q244),2)&amp;"."&amp;RIGHT("0"&amp;MONTH(Q244),2)&amp;"."&amp;YEAR(Q244)&amp;". "),"")))</f>
        <v/>
      </c>
    </row>
    <row r="245" spans="2:18" x14ac:dyDescent="0.2">
      <c r="B245" s="15"/>
      <c r="C245" s="16"/>
      <c r="D245" s="15"/>
      <c r="E245" s="17" t="str">
        <f>IF(D245="","",IFERROR(INDEX('Facturi emise'!$D$5:$D$1004,MATCH(D245,'Facturi emise'!$B$5:$B$1004,0)),""))</f>
        <v/>
      </c>
      <c r="F245" s="18" t="str">
        <f>IF(D245="","",IFERROR(INDEX('Facturi emise'!$E$5:$E$1004,MATCH(D245,'Facturi emise'!$B$5:$B$1004,0)),""))</f>
        <v/>
      </c>
      <c r="G245" s="19" t="str">
        <f>IF(D245="","",IFERROR(INDEX('Facturi emise'!$F$5:$F$1004,MATCH(D245,'Facturi emise'!$B$5:$B$1004,0)),""))</f>
        <v/>
      </c>
      <c r="H245" s="20"/>
      <c r="I245" s="21"/>
      <c r="J245" s="15"/>
      <c r="K245" s="22" t="str">
        <f>IF(B245="","",SUMIF('Linii storno'!$B$5:$B$1004,B245,'Linii storno'!$K$5:$K$1004))</f>
        <v/>
      </c>
      <c r="L245" s="22" t="str">
        <f>IF(B245="","",SUMIF('Linii storno'!$B$5:$B$1004,B245,'Linii storno'!$L$5:$L$1004))</f>
        <v/>
      </c>
      <c r="M245" s="22" t="str">
        <f t="shared" si="9"/>
        <v/>
      </c>
      <c r="N245" s="22" t="str">
        <f>IF(D245="","",SUMIF('Facturi emise'!$B$5:$B$1004,D245,'Facturi emise'!$N$5:$N$1004))</f>
        <v/>
      </c>
      <c r="O245" s="22" t="str">
        <f t="shared" si="10"/>
        <v/>
      </c>
      <c r="P245" s="15"/>
      <c r="Q245" s="17" t="str">
        <f t="shared" si="11"/>
        <v/>
      </c>
      <c r="R245" s="23" t="str">
        <f ca="1">IF(AND(B245="",D245=""),"",TRIM(IF(COUNTIF($B$5:$B$304,B245)&gt;1,"Număr dublat. ","")&amp;IF(OR(C245="",D245="",H245="",I245=""),"Date incomplete. ","")&amp;IF(AND(D245&lt;&gt;"",COUNTIF('Facturi emise'!$B$5:$B$1004,D245)=0),"Factura inițială nu există în Facturi emise. ","")&amp;IF(COUNTIF('Linii storno'!$B$5:$B$1004,B245)=0,"Nicio linie stornată. ","")&amp;IF(AND(N(O245)&gt;0,O245&gt;N(N245)+0.01),"Stornat mai mult decât factura inițială. ","")&amp;IF(AND(H245="Stornare totală",ABS(N(M245)+N(N245))&gt;0.01),"Stornare totală, dar suma diferă de factura inițială. ","")&amp;IF(AND(I245="Eroare în factură",J245=""),"Emite și factura corectă. ","")&amp;IF(AND(C245&lt;&gt;"",P245&lt;&gt;"Da"),IF(TODAY()&gt;Q245,"Netransmisă în e-Factura – termen depășit. ","De transmis în e-Factura până la "&amp;RIGHT("0"&amp;DAY(Q245),2)&amp;"."&amp;RIGHT("0"&amp;MONTH(Q245),2)&amp;"."&amp;YEAR(Q245)&amp;". "),"")))</f>
        <v/>
      </c>
    </row>
    <row r="246" spans="2:18" x14ac:dyDescent="0.2">
      <c r="B246" s="15"/>
      <c r="C246" s="16"/>
      <c r="D246" s="15"/>
      <c r="E246" s="17" t="str">
        <f>IF(D246="","",IFERROR(INDEX('Facturi emise'!$D$5:$D$1004,MATCH(D246,'Facturi emise'!$B$5:$B$1004,0)),""))</f>
        <v/>
      </c>
      <c r="F246" s="18" t="str">
        <f>IF(D246="","",IFERROR(INDEX('Facturi emise'!$E$5:$E$1004,MATCH(D246,'Facturi emise'!$B$5:$B$1004,0)),""))</f>
        <v/>
      </c>
      <c r="G246" s="19" t="str">
        <f>IF(D246="","",IFERROR(INDEX('Facturi emise'!$F$5:$F$1004,MATCH(D246,'Facturi emise'!$B$5:$B$1004,0)),""))</f>
        <v/>
      </c>
      <c r="H246" s="20"/>
      <c r="I246" s="21"/>
      <c r="J246" s="15"/>
      <c r="K246" s="22" t="str">
        <f>IF(B246="","",SUMIF('Linii storno'!$B$5:$B$1004,B246,'Linii storno'!$K$5:$K$1004))</f>
        <v/>
      </c>
      <c r="L246" s="22" t="str">
        <f>IF(B246="","",SUMIF('Linii storno'!$B$5:$B$1004,B246,'Linii storno'!$L$5:$L$1004))</f>
        <v/>
      </c>
      <c r="M246" s="22" t="str">
        <f t="shared" si="9"/>
        <v/>
      </c>
      <c r="N246" s="22" t="str">
        <f>IF(D246="","",SUMIF('Facturi emise'!$B$5:$B$1004,D246,'Facturi emise'!$N$5:$N$1004))</f>
        <v/>
      </c>
      <c r="O246" s="22" t="str">
        <f t="shared" si="10"/>
        <v/>
      </c>
      <c r="P246" s="15"/>
      <c r="Q246" s="17" t="str">
        <f t="shared" si="11"/>
        <v/>
      </c>
      <c r="R246" s="23" t="str">
        <f ca="1">IF(AND(B246="",D246=""),"",TRIM(IF(COUNTIF($B$5:$B$304,B246)&gt;1,"Număr dublat. ","")&amp;IF(OR(C246="",D246="",H246="",I246=""),"Date incomplete. ","")&amp;IF(AND(D246&lt;&gt;"",COUNTIF('Facturi emise'!$B$5:$B$1004,D246)=0),"Factura inițială nu există în Facturi emise. ","")&amp;IF(COUNTIF('Linii storno'!$B$5:$B$1004,B246)=0,"Nicio linie stornată. ","")&amp;IF(AND(N(O246)&gt;0,O246&gt;N(N246)+0.01),"Stornat mai mult decât factura inițială. ","")&amp;IF(AND(H246="Stornare totală",ABS(N(M246)+N(N246))&gt;0.01),"Stornare totală, dar suma diferă de factura inițială. ","")&amp;IF(AND(I246="Eroare în factură",J246=""),"Emite și factura corectă. ","")&amp;IF(AND(C246&lt;&gt;"",P246&lt;&gt;"Da"),IF(TODAY()&gt;Q246,"Netransmisă în e-Factura – termen depășit. ","De transmis în e-Factura până la "&amp;RIGHT("0"&amp;DAY(Q246),2)&amp;"."&amp;RIGHT("0"&amp;MONTH(Q246),2)&amp;"."&amp;YEAR(Q246)&amp;". "),"")))</f>
        <v/>
      </c>
    </row>
    <row r="247" spans="2:18" x14ac:dyDescent="0.2">
      <c r="B247" s="15"/>
      <c r="C247" s="16"/>
      <c r="D247" s="15"/>
      <c r="E247" s="17" t="str">
        <f>IF(D247="","",IFERROR(INDEX('Facturi emise'!$D$5:$D$1004,MATCH(D247,'Facturi emise'!$B$5:$B$1004,0)),""))</f>
        <v/>
      </c>
      <c r="F247" s="18" t="str">
        <f>IF(D247="","",IFERROR(INDEX('Facturi emise'!$E$5:$E$1004,MATCH(D247,'Facturi emise'!$B$5:$B$1004,0)),""))</f>
        <v/>
      </c>
      <c r="G247" s="19" t="str">
        <f>IF(D247="","",IFERROR(INDEX('Facturi emise'!$F$5:$F$1004,MATCH(D247,'Facturi emise'!$B$5:$B$1004,0)),""))</f>
        <v/>
      </c>
      <c r="H247" s="20"/>
      <c r="I247" s="21"/>
      <c r="J247" s="15"/>
      <c r="K247" s="22" t="str">
        <f>IF(B247="","",SUMIF('Linii storno'!$B$5:$B$1004,B247,'Linii storno'!$K$5:$K$1004))</f>
        <v/>
      </c>
      <c r="L247" s="22" t="str">
        <f>IF(B247="","",SUMIF('Linii storno'!$B$5:$B$1004,B247,'Linii storno'!$L$5:$L$1004))</f>
        <v/>
      </c>
      <c r="M247" s="22" t="str">
        <f t="shared" si="9"/>
        <v/>
      </c>
      <c r="N247" s="22" t="str">
        <f>IF(D247="","",SUMIF('Facturi emise'!$B$5:$B$1004,D247,'Facturi emise'!$N$5:$N$1004))</f>
        <v/>
      </c>
      <c r="O247" s="22" t="str">
        <f t="shared" si="10"/>
        <v/>
      </c>
      <c r="P247" s="15"/>
      <c r="Q247" s="17" t="str">
        <f t="shared" si="11"/>
        <v/>
      </c>
      <c r="R247" s="23" t="str">
        <f ca="1">IF(AND(B247="",D247=""),"",TRIM(IF(COUNTIF($B$5:$B$304,B247)&gt;1,"Număr dublat. ","")&amp;IF(OR(C247="",D247="",H247="",I247=""),"Date incomplete. ","")&amp;IF(AND(D247&lt;&gt;"",COUNTIF('Facturi emise'!$B$5:$B$1004,D247)=0),"Factura inițială nu există în Facturi emise. ","")&amp;IF(COUNTIF('Linii storno'!$B$5:$B$1004,B247)=0,"Nicio linie stornată. ","")&amp;IF(AND(N(O247)&gt;0,O247&gt;N(N247)+0.01),"Stornat mai mult decât factura inițială. ","")&amp;IF(AND(H247="Stornare totală",ABS(N(M247)+N(N247))&gt;0.01),"Stornare totală, dar suma diferă de factura inițială. ","")&amp;IF(AND(I247="Eroare în factură",J247=""),"Emite și factura corectă. ","")&amp;IF(AND(C247&lt;&gt;"",P247&lt;&gt;"Da"),IF(TODAY()&gt;Q247,"Netransmisă în e-Factura – termen depășit. ","De transmis în e-Factura până la "&amp;RIGHT("0"&amp;DAY(Q247),2)&amp;"."&amp;RIGHT("0"&amp;MONTH(Q247),2)&amp;"."&amp;YEAR(Q247)&amp;". "),"")))</f>
        <v/>
      </c>
    </row>
    <row r="248" spans="2:18" x14ac:dyDescent="0.2">
      <c r="B248" s="15"/>
      <c r="C248" s="16"/>
      <c r="D248" s="15"/>
      <c r="E248" s="17" t="str">
        <f>IF(D248="","",IFERROR(INDEX('Facturi emise'!$D$5:$D$1004,MATCH(D248,'Facturi emise'!$B$5:$B$1004,0)),""))</f>
        <v/>
      </c>
      <c r="F248" s="18" t="str">
        <f>IF(D248="","",IFERROR(INDEX('Facturi emise'!$E$5:$E$1004,MATCH(D248,'Facturi emise'!$B$5:$B$1004,0)),""))</f>
        <v/>
      </c>
      <c r="G248" s="19" t="str">
        <f>IF(D248="","",IFERROR(INDEX('Facturi emise'!$F$5:$F$1004,MATCH(D248,'Facturi emise'!$B$5:$B$1004,0)),""))</f>
        <v/>
      </c>
      <c r="H248" s="20"/>
      <c r="I248" s="21"/>
      <c r="J248" s="15"/>
      <c r="K248" s="22" t="str">
        <f>IF(B248="","",SUMIF('Linii storno'!$B$5:$B$1004,B248,'Linii storno'!$K$5:$K$1004))</f>
        <v/>
      </c>
      <c r="L248" s="22" t="str">
        <f>IF(B248="","",SUMIF('Linii storno'!$B$5:$B$1004,B248,'Linii storno'!$L$5:$L$1004))</f>
        <v/>
      </c>
      <c r="M248" s="22" t="str">
        <f t="shared" si="9"/>
        <v/>
      </c>
      <c r="N248" s="22" t="str">
        <f>IF(D248="","",SUMIF('Facturi emise'!$B$5:$B$1004,D248,'Facturi emise'!$N$5:$N$1004))</f>
        <v/>
      </c>
      <c r="O248" s="22" t="str">
        <f t="shared" si="10"/>
        <v/>
      </c>
      <c r="P248" s="15"/>
      <c r="Q248" s="17" t="str">
        <f t="shared" si="11"/>
        <v/>
      </c>
      <c r="R248" s="23" t="str">
        <f ca="1">IF(AND(B248="",D248=""),"",TRIM(IF(COUNTIF($B$5:$B$304,B248)&gt;1,"Număr dublat. ","")&amp;IF(OR(C248="",D248="",H248="",I248=""),"Date incomplete. ","")&amp;IF(AND(D248&lt;&gt;"",COUNTIF('Facturi emise'!$B$5:$B$1004,D248)=0),"Factura inițială nu există în Facturi emise. ","")&amp;IF(COUNTIF('Linii storno'!$B$5:$B$1004,B248)=0,"Nicio linie stornată. ","")&amp;IF(AND(N(O248)&gt;0,O248&gt;N(N248)+0.01),"Stornat mai mult decât factura inițială. ","")&amp;IF(AND(H248="Stornare totală",ABS(N(M248)+N(N248))&gt;0.01),"Stornare totală, dar suma diferă de factura inițială. ","")&amp;IF(AND(I248="Eroare în factură",J248=""),"Emite și factura corectă. ","")&amp;IF(AND(C248&lt;&gt;"",P248&lt;&gt;"Da"),IF(TODAY()&gt;Q248,"Netransmisă în e-Factura – termen depășit. ","De transmis în e-Factura până la "&amp;RIGHT("0"&amp;DAY(Q248),2)&amp;"."&amp;RIGHT("0"&amp;MONTH(Q248),2)&amp;"."&amp;YEAR(Q248)&amp;". "),"")))</f>
        <v/>
      </c>
    </row>
    <row r="249" spans="2:18" x14ac:dyDescent="0.2">
      <c r="B249" s="15"/>
      <c r="C249" s="16"/>
      <c r="D249" s="15"/>
      <c r="E249" s="17" t="str">
        <f>IF(D249="","",IFERROR(INDEX('Facturi emise'!$D$5:$D$1004,MATCH(D249,'Facturi emise'!$B$5:$B$1004,0)),""))</f>
        <v/>
      </c>
      <c r="F249" s="18" t="str">
        <f>IF(D249="","",IFERROR(INDEX('Facturi emise'!$E$5:$E$1004,MATCH(D249,'Facturi emise'!$B$5:$B$1004,0)),""))</f>
        <v/>
      </c>
      <c r="G249" s="19" t="str">
        <f>IF(D249="","",IFERROR(INDEX('Facturi emise'!$F$5:$F$1004,MATCH(D249,'Facturi emise'!$B$5:$B$1004,0)),""))</f>
        <v/>
      </c>
      <c r="H249" s="20"/>
      <c r="I249" s="21"/>
      <c r="J249" s="15"/>
      <c r="K249" s="22" t="str">
        <f>IF(B249="","",SUMIF('Linii storno'!$B$5:$B$1004,B249,'Linii storno'!$K$5:$K$1004))</f>
        <v/>
      </c>
      <c r="L249" s="22" t="str">
        <f>IF(B249="","",SUMIF('Linii storno'!$B$5:$B$1004,B249,'Linii storno'!$L$5:$L$1004))</f>
        <v/>
      </c>
      <c r="M249" s="22" t="str">
        <f t="shared" si="9"/>
        <v/>
      </c>
      <c r="N249" s="22" t="str">
        <f>IF(D249="","",SUMIF('Facturi emise'!$B$5:$B$1004,D249,'Facturi emise'!$N$5:$N$1004))</f>
        <v/>
      </c>
      <c r="O249" s="22" t="str">
        <f t="shared" si="10"/>
        <v/>
      </c>
      <c r="P249" s="15"/>
      <c r="Q249" s="17" t="str">
        <f t="shared" si="11"/>
        <v/>
      </c>
      <c r="R249" s="23" t="str">
        <f ca="1">IF(AND(B249="",D249=""),"",TRIM(IF(COUNTIF($B$5:$B$304,B249)&gt;1,"Număr dublat. ","")&amp;IF(OR(C249="",D249="",H249="",I249=""),"Date incomplete. ","")&amp;IF(AND(D249&lt;&gt;"",COUNTIF('Facturi emise'!$B$5:$B$1004,D249)=0),"Factura inițială nu există în Facturi emise. ","")&amp;IF(COUNTIF('Linii storno'!$B$5:$B$1004,B249)=0,"Nicio linie stornată. ","")&amp;IF(AND(N(O249)&gt;0,O249&gt;N(N249)+0.01),"Stornat mai mult decât factura inițială. ","")&amp;IF(AND(H249="Stornare totală",ABS(N(M249)+N(N249))&gt;0.01),"Stornare totală, dar suma diferă de factura inițială. ","")&amp;IF(AND(I249="Eroare în factură",J249=""),"Emite și factura corectă. ","")&amp;IF(AND(C249&lt;&gt;"",P249&lt;&gt;"Da"),IF(TODAY()&gt;Q249,"Netransmisă în e-Factura – termen depășit. ","De transmis în e-Factura până la "&amp;RIGHT("0"&amp;DAY(Q249),2)&amp;"."&amp;RIGHT("0"&amp;MONTH(Q249),2)&amp;"."&amp;YEAR(Q249)&amp;". "),"")))</f>
        <v/>
      </c>
    </row>
    <row r="250" spans="2:18" x14ac:dyDescent="0.2">
      <c r="B250" s="15"/>
      <c r="C250" s="16"/>
      <c r="D250" s="15"/>
      <c r="E250" s="17" t="str">
        <f>IF(D250="","",IFERROR(INDEX('Facturi emise'!$D$5:$D$1004,MATCH(D250,'Facturi emise'!$B$5:$B$1004,0)),""))</f>
        <v/>
      </c>
      <c r="F250" s="18" t="str">
        <f>IF(D250="","",IFERROR(INDEX('Facturi emise'!$E$5:$E$1004,MATCH(D250,'Facturi emise'!$B$5:$B$1004,0)),""))</f>
        <v/>
      </c>
      <c r="G250" s="19" t="str">
        <f>IF(D250="","",IFERROR(INDEX('Facturi emise'!$F$5:$F$1004,MATCH(D250,'Facturi emise'!$B$5:$B$1004,0)),""))</f>
        <v/>
      </c>
      <c r="H250" s="20"/>
      <c r="I250" s="21"/>
      <c r="J250" s="15"/>
      <c r="K250" s="22" t="str">
        <f>IF(B250="","",SUMIF('Linii storno'!$B$5:$B$1004,B250,'Linii storno'!$K$5:$K$1004))</f>
        <v/>
      </c>
      <c r="L250" s="22" t="str">
        <f>IF(B250="","",SUMIF('Linii storno'!$B$5:$B$1004,B250,'Linii storno'!$L$5:$L$1004))</f>
        <v/>
      </c>
      <c r="M250" s="22" t="str">
        <f t="shared" si="9"/>
        <v/>
      </c>
      <c r="N250" s="22" t="str">
        <f>IF(D250="","",SUMIF('Facturi emise'!$B$5:$B$1004,D250,'Facturi emise'!$N$5:$N$1004))</f>
        <v/>
      </c>
      <c r="O250" s="22" t="str">
        <f t="shared" si="10"/>
        <v/>
      </c>
      <c r="P250" s="15"/>
      <c r="Q250" s="17" t="str">
        <f t="shared" si="11"/>
        <v/>
      </c>
      <c r="R250" s="23" t="str">
        <f ca="1">IF(AND(B250="",D250=""),"",TRIM(IF(COUNTIF($B$5:$B$304,B250)&gt;1,"Număr dublat. ","")&amp;IF(OR(C250="",D250="",H250="",I250=""),"Date incomplete. ","")&amp;IF(AND(D250&lt;&gt;"",COUNTIF('Facturi emise'!$B$5:$B$1004,D250)=0),"Factura inițială nu există în Facturi emise. ","")&amp;IF(COUNTIF('Linii storno'!$B$5:$B$1004,B250)=0,"Nicio linie stornată. ","")&amp;IF(AND(N(O250)&gt;0,O250&gt;N(N250)+0.01),"Stornat mai mult decât factura inițială. ","")&amp;IF(AND(H250="Stornare totală",ABS(N(M250)+N(N250))&gt;0.01),"Stornare totală, dar suma diferă de factura inițială. ","")&amp;IF(AND(I250="Eroare în factură",J250=""),"Emite și factura corectă. ","")&amp;IF(AND(C250&lt;&gt;"",P250&lt;&gt;"Da"),IF(TODAY()&gt;Q250,"Netransmisă în e-Factura – termen depășit. ","De transmis în e-Factura până la "&amp;RIGHT("0"&amp;DAY(Q250),2)&amp;"."&amp;RIGHT("0"&amp;MONTH(Q250),2)&amp;"."&amp;YEAR(Q250)&amp;". "),"")))</f>
        <v/>
      </c>
    </row>
    <row r="251" spans="2:18" x14ac:dyDescent="0.2">
      <c r="B251" s="15"/>
      <c r="C251" s="16"/>
      <c r="D251" s="15"/>
      <c r="E251" s="17" t="str">
        <f>IF(D251="","",IFERROR(INDEX('Facturi emise'!$D$5:$D$1004,MATCH(D251,'Facturi emise'!$B$5:$B$1004,0)),""))</f>
        <v/>
      </c>
      <c r="F251" s="18" t="str">
        <f>IF(D251="","",IFERROR(INDEX('Facturi emise'!$E$5:$E$1004,MATCH(D251,'Facturi emise'!$B$5:$B$1004,0)),""))</f>
        <v/>
      </c>
      <c r="G251" s="19" t="str">
        <f>IF(D251="","",IFERROR(INDEX('Facturi emise'!$F$5:$F$1004,MATCH(D251,'Facturi emise'!$B$5:$B$1004,0)),""))</f>
        <v/>
      </c>
      <c r="H251" s="20"/>
      <c r="I251" s="21"/>
      <c r="J251" s="15"/>
      <c r="K251" s="22" t="str">
        <f>IF(B251="","",SUMIF('Linii storno'!$B$5:$B$1004,B251,'Linii storno'!$K$5:$K$1004))</f>
        <v/>
      </c>
      <c r="L251" s="22" t="str">
        <f>IF(B251="","",SUMIF('Linii storno'!$B$5:$B$1004,B251,'Linii storno'!$L$5:$L$1004))</f>
        <v/>
      </c>
      <c r="M251" s="22" t="str">
        <f t="shared" si="9"/>
        <v/>
      </c>
      <c r="N251" s="22" t="str">
        <f>IF(D251="","",SUMIF('Facturi emise'!$B$5:$B$1004,D251,'Facturi emise'!$N$5:$N$1004))</f>
        <v/>
      </c>
      <c r="O251" s="22" t="str">
        <f t="shared" si="10"/>
        <v/>
      </c>
      <c r="P251" s="15"/>
      <c r="Q251" s="17" t="str">
        <f t="shared" si="11"/>
        <v/>
      </c>
      <c r="R251" s="23" t="str">
        <f ca="1">IF(AND(B251="",D251=""),"",TRIM(IF(COUNTIF($B$5:$B$304,B251)&gt;1,"Număr dublat. ","")&amp;IF(OR(C251="",D251="",H251="",I251=""),"Date incomplete. ","")&amp;IF(AND(D251&lt;&gt;"",COUNTIF('Facturi emise'!$B$5:$B$1004,D251)=0),"Factura inițială nu există în Facturi emise. ","")&amp;IF(COUNTIF('Linii storno'!$B$5:$B$1004,B251)=0,"Nicio linie stornată. ","")&amp;IF(AND(N(O251)&gt;0,O251&gt;N(N251)+0.01),"Stornat mai mult decât factura inițială. ","")&amp;IF(AND(H251="Stornare totală",ABS(N(M251)+N(N251))&gt;0.01),"Stornare totală, dar suma diferă de factura inițială. ","")&amp;IF(AND(I251="Eroare în factură",J251=""),"Emite și factura corectă. ","")&amp;IF(AND(C251&lt;&gt;"",P251&lt;&gt;"Da"),IF(TODAY()&gt;Q251,"Netransmisă în e-Factura – termen depășit. ","De transmis în e-Factura până la "&amp;RIGHT("0"&amp;DAY(Q251),2)&amp;"."&amp;RIGHT("0"&amp;MONTH(Q251),2)&amp;"."&amp;YEAR(Q251)&amp;". "),"")))</f>
        <v/>
      </c>
    </row>
    <row r="252" spans="2:18" x14ac:dyDescent="0.2">
      <c r="B252" s="15"/>
      <c r="C252" s="16"/>
      <c r="D252" s="15"/>
      <c r="E252" s="17" t="str">
        <f>IF(D252="","",IFERROR(INDEX('Facturi emise'!$D$5:$D$1004,MATCH(D252,'Facturi emise'!$B$5:$B$1004,0)),""))</f>
        <v/>
      </c>
      <c r="F252" s="18" t="str">
        <f>IF(D252="","",IFERROR(INDEX('Facturi emise'!$E$5:$E$1004,MATCH(D252,'Facturi emise'!$B$5:$B$1004,0)),""))</f>
        <v/>
      </c>
      <c r="G252" s="19" t="str">
        <f>IF(D252="","",IFERROR(INDEX('Facturi emise'!$F$5:$F$1004,MATCH(D252,'Facturi emise'!$B$5:$B$1004,0)),""))</f>
        <v/>
      </c>
      <c r="H252" s="20"/>
      <c r="I252" s="21"/>
      <c r="J252" s="15"/>
      <c r="K252" s="22" t="str">
        <f>IF(B252="","",SUMIF('Linii storno'!$B$5:$B$1004,B252,'Linii storno'!$K$5:$K$1004))</f>
        <v/>
      </c>
      <c r="L252" s="22" t="str">
        <f>IF(B252="","",SUMIF('Linii storno'!$B$5:$B$1004,B252,'Linii storno'!$L$5:$L$1004))</f>
        <v/>
      </c>
      <c r="M252" s="22" t="str">
        <f t="shared" si="9"/>
        <v/>
      </c>
      <c r="N252" s="22" t="str">
        <f>IF(D252="","",SUMIF('Facturi emise'!$B$5:$B$1004,D252,'Facturi emise'!$N$5:$N$1004))</f>
        <v/>
      </c>
      <c r="O252" s="22" t="str">
        <f t="shared" si="10"/>
        <v/>
      </c>
      <c r="P252" s="15"/>
      <c r="Q252" s="17" t="str">
        <f t="shared" si="11"/>
        <v/>
      </c>
      <c r="R252" s="23" t="str">
        <f ca="1">IF(AND(B252="",D252=""),"",TRIM(IF(COUNTIF($B$5:$B$304,B252)&gt;1,"Număr dublat. ","")&amp;IF(OR(C252="",D252="",H252="",I252=""),"Date incomplete. ","")&amp;IF(AND(D252&lt;&gt;"",COUNTIF('Facturi emise'!$B$5:$B$1004,D252)=0),"Factura inițială nu există în Facturi emise. ","")&amp;IF(COUNTIF('Linii storno'!$B$5:$B$1004,B252)=0,"Nicio linie stornată. ","")&amp;IF(AND(N(O252)&gt;0,O252&gt;N(N252)+0.01),"Stornat mai mult decât factura inițială. ","")&amp;IF(AND(H252="Stornare totală",ABS(N(M252)+N(N252))&gt;0.01),"Stornare totală, dar suma diferă de factura inițială. ","")&amp;IF(AND(I252="Eroare în factură",J252=""),"Emite și factura corectă. ","")&amp;IF(AND(C252&lt;&gt;"",P252&lt;&gt;"Da"),IF(TODAY()&gt;Q252,"Netransmisă în e-Factura – termen depășit. ","De transmis în e-Factura până la "&amp;RIGHT("0"&amp;DAY(Q252),2)&amp;"."&amp;RIGHT("0"&amp;MONTH(Q252),2)&amp;"."&amp;YEAR(Q252)&amp;". "),"")))</f>
        <v/>
      </c>
    </row>
    <row r="253" spans="2:18" x14ac:dyDescent="0.2">
      <c r="B253" s="15"/>
      <c r="C253" s="16"/>
      <c r="D253" s="15"/>
      <c r="E253" s="17" t="str">
        <f>IF(D253="","",IFERROR(INDEX('Facturi emise'!$D$5:$D$1004,MATCH(D253,'Facturi emise'!$B$5:$B$1004,0)),""))</f>
        <v/>
      </c>
      <c r="F253" s="18" t="str">
        <f>IF(D253="","",IFERROR(INDEX('Facturi emise'!$E$5:$E$1004,MATCH(D253,'Facturi emise'!$B$5:$B$1004,0)),""))</f>
        <v/>
      </c>
      <c r="G253" s="19" t="str">
        <f>IF(D253="","",IFERROR(INDEX('Facturi emise'!$F$5:$F$1004,MATCH(D253,'Facturi emise'!$B$5:$B$1004,0)),""))</f>
        <v/>
      </c>
      <c r="H253" s="20"/>
      <c r="I253" s="21"/>
      <c r="J253" s="15"/>
      <c r="K253" s="22" t="str">
        <f>IF(B253="","",SUMIF('Linii storno'!$B$5:$B$1004,B253,'Linii storno'!$K$5:$K$1004))</f>
        <v/>
      </c>
      <c r="L253" s="22" t="str">
        <f>IF(B253="","",SUMIF('Linii storno'!$B$5:$B$1004,B253,'Linii storno'!$L$5:$L$1004))</f>
        <v/>
      </c>
      <c r="M253" s="22" t="str">
        <f t="shared" si="9"/>
        <v/>
      </c>
      <c r="N253" s="22" t="str">
        <f>IF(D253="","",SUMIF('Facturi emise'!$B$5:$B$1004,D253,'Facturi emise'!$N$5:$N$1004))</f>
        <v/>
      </c>
      <c r="O253" s="22" t="str">
        <f t="shared" si="10"/>
        <v/>
      </c>
      <c r="P253" s="15"/>
      <c r="Q253" s="17" t="str">
        <f t="shared" si="11"/>
        <v/>
      </c>
      <c r="R253" s="23" t="str">
        <f ca="1">IF(AND(B253="",D253=""),"",TRIM(IF(COUNTIF($B$5:$B$304,B253)&gt;1,"Număr dublat. ","")&amp;IF(OR(C253="",D253="",H253="",I253=""),"Date incomplete. ","")&amp;IF(AND(D253&lt;&gt;"",COUNTIF('Facturi emise'!$B$5:$B$1004,D253)=0),"Factura inițială nu există în Facturi emise. ","")&amp;IF(COUNTIF('Linii storno'!$B$5:$B$1004,B253)=0,"Nicio linie stornată. ","")&amp;IF(AND(N(O253)&gt;0,O253&gt;N(N253)+0.01),"Stornat mai mult decât factura inițială. ","")&amp;IF(AND(H253="Stornare totală",ABS(N(M253)+N(N253))&gt;0.01),"Stornare totală, dar suma diferă de factura inițială. ","")&amp;IF(AND(I253="Eroare în factură",J253=""),"Emite și factura corectă. ","")&amp;IF(AND(C253&lt;&gt;"",P253&lt;&gt;"Da"),IF(TODAY()&gt;Q253,"Netransmisă în e-Factura – termen depășit. ","De transmis în e-Factura până la "&amp;RIGHT("0"&amp;DAY(Q253),2)&amp;"."&amp;RIGHT("0"&amp;MONTH(Q253),2)&amp;"."&amp;YEAR(Q253)&amp;". "),"")))</f>
        <v/>
      </c>
    </row>
    <row r="254" spans="2:18" x14ac:dyDescent="0.2">
      <c r="B254" s="15"/>
      <c r="C254" s="16"/>
      <c r="D254" s="15"/>
      <c r="E254" s="17" t="str">
        <f>IF(D254="","",IFERROR(INDEX('Facturi emise'!$D$5:$D$1004,MATCH(D254,'Facturi emise'!$B$5:$B$1004,0)),""))</f>
        <v/>
      </c>
      <c r="F254" s="18" t="str">
        <f>IF(D254="","",IFERROR(INDEX('Facturi emise'!$E$5:$E$1004,MATCH(D254,'Facturi emise'!$B$5:$B$1004,0)),""))</f>
        <v/>
      </c>
      <c r="G254" s="19" t="str">
        <f>IF(D254="","",IFERROR(INDEX('Facturi emise'!$F$5:$F$1004,MATCH(D254,'Facturi emise'!$B$5:$B$1004,0)),""))</f>
        <v/>
      </c>
      <c r="H254" s="20"/>
      <c r="I254" s="21"/>
      <c r="J254" s="15"/>
      <c r="K254" s="22" t="str">
        <f>IF(B254="","",SUMIF('Linii storno'!$B$5:$B$1004,B254,'Linii storno'!$K$5:$K$1004))</f>
        <v/>
      </c>
      <c r="L254" s="22" t="str">
        <f>IF(B254="","",SUMIF('Linii storno'!$B$5:$B$1004,B254,'Linii storno'!$L$5:$L$1004))</f>
        <v/>
      </c>
      <c r="M254" s="22" t="str">
        <f t="shared" si="9"/>
        <v/>
      </c>
      <c r="N254" s="22" t="str">
        <f>IF(D254="","",SUMIF('Facturi emise'!$B$5:$B$1004,D254,'Facturi emise'!$N$5:$N$1004))</f>
        <v/>
      </c>
      <c r="O254" s="22" t="str">
        <f t="shared" si="10"/>
        <v/>
      </c>
      <c r="P254" s="15"/>
      <c r="Q254" s="17" t="str">
        <f t="shared" si="11"/>
        <v/>
      </c>
      <c r="R254" s="23" t="str">
        <f ca="1">IF(AND(B254="",D254=""),"",TRIM(IF(COUNTIF($B$5:$B$304,B254)&gt;1,"Număr dublat. ","")&amp;IF(OR(C254="",D254="",H254="",I254=""),"Date incomplete. ","")&amp;IF(AND(D254&lt;&gt;"",COUNTIF('Facturi emise'!$B$5:$B$1004,D254)=0),"Factura inițială nu există în Facturi emise. ","")&amp;IF(COUNTIF('Linii storno'!$B$5:$B$1004,B254)=0,"Nicio linie stornată. ","")&amp;IF(AND(N(O254)&gt;0,O254&gt;N(N254)+0.01),"Stornat mai mult decât factura inițială. ","")&amp;IF(AND(H254="Stornare totală",ABS(N(M254)+N(N254))&gt;0.01),"Stornare totală, dar suma diferă de factura inițială. ","")&amp;IF(AND(I254="Eroare în factură",J254=""),"Emite și factura corectă. ","")&amp;IF(AND(C254&lt;&gt;"",P254&lt;&gt;"Da"),IF(TODAY()&gt;Q254,"Netransmisă în e-Factura – termen depășit. ","De transmis în e-Factura până la "&amp;RIGHT("0"&amp;DAY(Q254),2)&amp;"."&amp;RIGHT("0"&amp;MONTH(Q254),2)&amp;"."&amp;YEAR(Q254)&amp;". "),"")))</f>
        <v/>
      </c>
    </row>
    <row r="255" spans="2:18" x14ac:dyDescent="0.2">
      <c r="B255" s="15"/>
      <c r="C255" s="16"/>
      <c r="D255" s="15"/>
      <c r="E255" s="17" t="str">
        <f>IF(D255="","",IFERROR(INDEX('Facturi emise'!$D$5:$D$1004,MATCH(D255,'Facturi emise'!$B$5:$B$1004,0)),""))</f>
        <v/>
      </c>
      <c r="F255" s="18" t="str">
        <f>IF(D255="","",IFERROR(INDEX('Facturi emise'!$E$5:$E$1004,MATCH(D255,'Facturi emise'!$B$5:$B$1004,0)),""))</f>
        <v/>
      </c>
      <c r="G255" s="19" t="str">
        <f>IF(D255="","",IFERROR(INDEX('Facturi emise'!$F$5:$F$1004,MATCH(D255,'Facturi emise'!$B$5:$B$1004,0)),""))</f>
        <v/>
      </c>
      <c r="H255" s="20"/>
      <c r="I255" s="21"/>
      <c r="J255" s="15"/>
      <c r="K255" s="22" t="str">
        <f>IF(B255="","",SUMIF('Linii storno'!$B$5:$B$1004,B255,'Linii storno'!$K$5:$K$1004))</f>
        <v/>
      </c>
      <c r="L255" s="22" t="str">
        <f>IF(B255="","",SUMIF('Linii storno'!$B$5:$B$1004,B255,'Linii storno'!$L$5:$L$1004))</f>
        <v/>
      </c>
      <c r="M255" s="22" t="str">
        <f t="shared" si="9"/>
        <v/>
      </c>
      <c r="N255" s="22" t="str">
        <f>IF(D255="","",SUMIF('Facturi emise'!$B$5:$B$1004,D255,'Facturi emise'!$N$5:$N$1004))</f>
        <v/>
      </c>
      <c r="O255" s="22" t="str">
        <f t="shared" si="10"/>
        <v/>
      </c>
      <c r="P255" s="15"/>
      <c r="Q255" s="17" t="str">
        <f t="shared" si="11"/>
        <v/>
      </c>
      <c r="R255" s="23" t="str">
        <f ca="1">IF(AND(B255="",D255=""),"",TRIM(IF(COUNTIF($B$5:$B$304,B255)&gt;1,"Număr dublat. ","")&amp;IF(OR(C255="",D255="",H255="",I255=""),"Date incomplete. ","")&amp;IF(AND(D255&lt;&gt;"",COUNTIF('Facturi emise'!$B$5:$B$1004,D255)=0),"Factura inițială nu există în Facturi emise. ","")&amp;IF(COUNTIF('Linii storno'!$B$5:$B$1004,B255)=0,"Nicio linie stornată. ","")&amp;IF(AND(N(O255)&gt;0,O255&gt;N(N255)+0.01),"Stornat mai mult decât factura inițială. ","")&amp;IF(AND(H255="Stornare totală",ABS(N(M255)+N(N255))&gt;0.01),"Stornare totală, dar suma diferă de factura inițială. ","")&amp;IF(AND(I255="Eroare în factură",J255=""),"Emite și factura corectă. ","")&amp;IF(AND(C255&lt;&gt;"",P255&lt;&gt;"Da"),IF(TODAY()&gt;Q255,"Netransmisă în e-Factura – termen depășit. ","De transmis în e-Factura până la "&amp;RIGHT("0"&amp;DAY(Q255),2)&amp;"."&amp;RIGHT("0"&amp;MONTH(Q255),2)&amp;"."&amp;YEAR(Q255)&amp;". "),"")))</f>
        <v/>
      </c>
    </row>
    <row r="256" spans="2:18" x14ac:dyDescent="0.2">
      <c r="B256" s="15"/>
      <c r="C256" s="16"/>
      <c r="D256" s="15"/>
      <c r="E256" s="17" t="str">
        <f>IF(D256="","",IFERROR(INDEX('Facturi emise'!$D$5:$D$1004,MATCH(D256,'Facturi emise'!$B$5:$B$1004,0)),""))</f>
        <v/>
      </c>
      <c r="F256" s="18" t="str">
        <f>IF(D256="","",IFERROR(INDEX('Facturi emise'!$E$5:$E$1004,MATCH(D256,'Facturi emise'!$B$5:$B$1004,0)),""))</f>
        <v/>
      </c>
      <c r="G256" s="19" t="str">
        <f>IF(D256="","",IFERROR(INDEX('Facturi emise'!$F$5:$F$1004,MATCH(D256,'Facturi emise'!$B$5:$B$1004,0)),""))</f>
        <v/>
      </c>
      <c r="H256" s="20"/>
      <c r="I256" s="21"/>
      <c r="J256" s="15"/>
      <c r="K256" s="22" t="str">
        <f>IF(B256="","",SUMIF('Linii storno'!$B$5:$B$1004,B256,'Linii storno'!$K$5:$K$1004))</f>
        <v/>
      </c>
      <c r="L256" s="22" t="str">
        <f>IF(B256="","",SUMIF('Linii storno'!$B$5:$B$1004,B256,'Linii storno'!$L$5:$L$1004))</f>
        <v/>
      </c>
      <c r="M256" s="22" t="str">
        <f t="shared" si="9"/>
        <v/>
      </c>
      <c r="N256" s="22" t="str">
        <f>IF(D256="","",SUMIF('Facturi emise'!$B$5:$B$1004,D256,'Facturi emise'!$N$5:$N$1004))</f>
        <v/>
      </c>
      <c r="O256" s="22" t="str">
        <f t="shared" si="10"/>
        <v/>
      </c>
      <c r="P256" s="15"/>
      <c r="Q256" s="17" t="str">
        <f t="shared" si="11"/>
        <v/>
      </c>
      <c r="R256" s="23" t="str">
        <f ca="1">IF(AND(B256="",D256=""),"",TRIM(IF(COUNTIF($B$5:$B$304,B256)&gt;1,"Număr dublat. ","")&amp;IF(OR(C256="",D256="",H256="",I256=""),"Date incomplete. ","")&amp;IF(AND(D256&lt;&gt;"",COUNTIF('Facturi emise'!$B$5:$B$1004,D256)=0),"Factura inițială nu există în Facturi emise. ","")&amp;IF(COUNTIF('Linii storno'!$B$5:$B$1004,B256)=0,"Nicio linie stornată. ","")&amp;IF(AND(N(O256)&gt;0,O256&gt;N(N256)+0.01),"Stornat mai mult decât factura inițială. ","")&amp;IF(AND(H256="Stornare totală",ABS(N(M256)+N(N256))&gt;0.01),"Stornare totală, dar suma diferă de factura inițială. ","")&amp;IF(AND(I256="Eroare în factură",J256=""),"Emite și factura corectă. ","")&amp;IF(AND(C256&lt;&gt;"",P256&lt;&gt;"Da"),IF(TODAY()&gt;Q256,"Netransmisă în e-Factura – termen depășit. ","De transmis în e-Factura până la "&amp;RIGHT("0"&amp;DAY(Q256),2)&amp;"."&amp;RIGHT("0"&amp;MONTH(Q256),2)&amp;"."&amp;YEAR(Q256)&amp;". "),"")))</f>
        <v/>
      </c>
    </row>
    <row r="257" spans="2:18" x14ac:dyDescent="0.2">
      <c r="B257" s="15"/>
      <c r="C257" s="16"/>
      <c r="D257" s="15"/>
      <c r="E257" s="17" t="str">
        <f>IF(D257="","",IFERROR(INDEX('Facturi emise'!$D$5:$D$1004,MATCH(D257,'Facturi emise'!$B$5:$B$1004,0)),""))</f>
        <v/>
      </c>
      <c r="F257" s="18" t="str">
        <f>IF(D257="","",IFERROR(INDEX('Facturi emise'!$E$5:$E$1004,MATCH(D257,'Facturi emise'!$B$5:$B$1004,0)),""))</f>
        <v/>
      </c>
      <c r="G257" s="19" t="str">
        <f>IF(D257="","",IFERROR(INDEX('Facturi emise'!$F$5:$F$1004,MATCH(D257,'Facturi emise'!$B$5:$B$1004,0)),""))</f>
        <v/>
      </c>
      <c r="H257" s="20"/>
      <c r="I257" s="21"/>
      <c r="J257" s="15"/>
      <c r="K257" s="22" t="str">
        <f>IF(B257="","",SUMIF('Linii storno'!$B$5:$B$1004,B257,'Linii storno'!$K$5:$K$1004))</f>
        <v/>
      </c>
      <c r="L257" s="22" t="str">
        <f>IF(B257="","",SUMIF('Linii storno'!$B$5:$B$1004,B257,'Linii storno'!$L$5:$L$1004))</f>
        <v/>
      </c>
      <c r="M257" s="22" t="str">
        <f t="shared" si="9"/>
        <v/>
      </c>
      <c r="N257" s="22" t="str">
        <f>IF(D257="","",SUMIF('Facturi emise'!$B$5:$B$1004,D257,'Facturi emise'!$N$5:$N$1004))</f>
        <v/>
      </c>
      <c r="O257" s="22" t="str">
        <f t="shared" si="10"/>
        <v/>
      </c>
      <c r="P257" s="15"/>
      <c r="Q257" s="17" t="str">
        <f t="shared" si="11"/>
        <v/>
      </c>
      <c r="R257" s="23" t="str">
        <f ca="1">IF(AND(B257="",D257=""),"",TRIM(IF(COUNTIF($B$5:$B$304,B257)&gt;1,"Număr dublat. ","")&amp;IF(OR(C257="",D257="",H257="",I257=""),"Date incomplete. ","")&amp;IF(AND(D257&lt;&gt;"",COUNTIF('Facturi emise'!$B$5:$B$1004,D257)=0),"Factura inițială nu există în Facturi emise. ","")&amp;IF(COUNTIF('Linii storno'!$B$5:$B$1004,B257)=0,"Nicio linie stornată. ","")&amp;IF(AND(N(O257)&gt;0,O257&gt;N(N257)+0.01),"Stornat mai mult decât factura inițială. ","")&amp;IF(AND(H257="Stornare totală",ABS(N(M257)+N(N257))&gt;0.01),"Stornare totală, dar suma diferă de factura inițială. ","")&amp;IF(AND(I257="Eroare în factură",J257=""),"Emite și factura corectă. ","")&amp;IF(AND(C257&lt;&gt;"",P257&lt;&gt;"Da"),IF(TODAY()&gt;Q257,"Netransmisă în e-Factura – termen depășit. ","De transmis în e-Factura până la "&amp;RIGHT("0"&amp;DAY(Q257),2)&amp;"."&amp;RIGHT("0"&amp;MONTH(Q257),2)&amp;"."&amp;YEAR(Q257)&amp;". "),"")))</f>
        <v/>
      </c>
    </row>
    <row r="258" spans="2:18" x14ac:dyDescent="0.2">
      <c r="B258" s="15"/>
      <c r="C258" s="16"/>
      <c r="D258" s="15"/>
      <c r="E258" s="17" t="str">
        <f>IF(D258="","",IFERROR(INDEX('Facturi emise'!$D$5:$D$1004,MATCH(D258,'Facturi emise'!$B$5:$B$1004,0)),""))</f>
        <v/>
      </c>
      <c r="F258" s="18" t="str">
        <f>IF(D258="","",IFERROR(INDEX('Facturi emise'!$E$5:$E$1004,MATCH(D258,'Facturi emise'!$B$5:$B$1004,0)),""))</f>
        <v/>
      </c>
      <c r="G258" s="19" t="str">
        <f>IF(D258="","",IFERROR(INDEX('Facturi emise'!$F$5:$F$1004,MATCH(D258,'Facturi emise'!$B$5:$B$1004,0)),""))</f>
        <v/>
      </c>
      <c r="H258" s="20"/>
      <c r="I258" s="21"/>
      <c r="J258" s="15"/>
      <c r="K258" s="22" t="str">
        <f>IF(B258="","",SUMIF('Linii storno'!$B$5:$B$1004,B258,'Linii storno'!$K$5:$K$1004))</f>
        <v/>
      </c>
      <c r="L258" s="22" t="str">
        <f>IF(B258="","",SUMIF('Linii storno'!$B$5:$B$1004,B258,'Linii storno'!$L$5:$L$1004))</f>
        <v/>
      </c>
      <c r="M258" s="22" t="str">
        <f t="shared" si="9"/>
        <v/>
      </c>
      <c r="N258" s="22" t="str">
        <f>IF(D258="","",SUMIF('Facturi emise'!$B$5:$B$1004,D258,'Facturi emise'!$N$5:$N$1004))</f>
        <v/>
      </c>
      <c r="O258" s="22" t="str">
        <f t="shared" si="10"/>
        <v/>
      </c>
      <c r="P258" s="15"/>
      <c r="Q258" s="17" t="str">
        <f t="shared" si="11"/>
        <v/>
      </c>
      <c r="R258" s="23" t="str">
        <f ca="1">IF(AND(B258="",D258=""),"",TRIM(IF(COUNTIF($B$5:$B$304,B258)&gt;1,"Număr dublat. ","")&amp;IF(OR(C258="",D258="",H258="",I258=""),"Date incomplete. ","")&amp;IF(AND(D258&lt;&gt;"",COUNTIF('Facturi emise'!$B$5:$B$1004,D258)=0),"Factura inițială nu există în Facturi emise. ","")&amp;IF(COUNTIF('Linii storno'!$B$5:$B$1004,B258)=0,"Nicio linie stornată. ","")&amp;IF(AND(N(O258)&gt;0,O258&gt;N(N258)+0.01),"Stornat mai mult decât factura inițială. ","")&amp;IF(AND(H258="Stornare totală",ABS(N(M258)+N(N258))&gt;0.01),"Stornare totală, dar suma diferă de factura inițială. ","")&amp;IF(AND(I258="Eroare în factură",J258=""),"Emite și factura corectă. ","")&amp;IF(AND(C258&lt;&gt;"",P258&lt;&gt;"Da"),IF(TODAY()&gt;Q258,"Netransmisă în e-Factura – termen depășit. ","De transmis în e-Factura până la "&amp;RIGHT("0"&amp;DAY(Q258),2)&amp;"."&amp;RIGHT("0"&amp;MONTH(Q258),2)&amp;"."&amp;YEAR(Q258)&amp;". "),"")))</f>
        <v/>
      </c>
    </row>
    <row r="259" spans="2:18" x14ac:dyDescent="0.2">
      <c r="B259" s="15"/>
      <c r="C259" s="16"/>
      <c r="D259" s="15"/>
      <c r="E259" s="17" t="str">
        <f>IF(D259="","",IFERROR(INDEX('Facturi emise'!$D$5:$D$1004,MATCH(D259,'Facturi emise'!$B$5:$B$1004,0)),""))</f>
        <v/>
      </c>
      <c r="F259" s="18" t="str">
        <f>IF(D259="","",IFERROR(INDEX('Facturi emise'!$E$5:$E$1004,MATCH(D259,'Facturi emise'!$B$5:$B$1004,0)),""))</f>
        <v/>
      </c>
      <c r="G259" s="19" t="str">
        <f>IF(D259="","",IFERROR(INDEX('Facturi emise'!$F$5:$F$1004,MATCH(D259,'Facturi emise'!$B$5:$B$1004,0)),""))</f>
        <v/>
      </c>
      <c r="H259" s="20"/>
      <c r="I259" s="21"/>
      <c r="J259" s="15"/>
      <c r="K259" s="22" t="str">
        <f>IF(B259="","",SUMIF('Linii storno'!$B$5:$B$1004,B259,'Linii storno'!$K$5:$K$1004))</f>
        <v/>
      </c>
      <c r="L259" s="22" t="str">
        <f>IF(B259="","",SUMIF('Linii storno'!$B$5:$B$1004,B259,'Linii storno'!$L$5:$L$1004))</f>
        <v/>
      </c>
      <c r="M259" s="22" t="str">
        <f t="shared" si="9"/>
        <v/>
      </c>
      <c r="N259" s="22" t="str">
        <f>IF(D259="","",SUMIF('Facturi emise'!$B$5:$B$1004,D259,'Facturi emise'!$N$5:$N$1004))</f>
        <v/>
      </c>
      <c r="O259" s="22" t="str">
        <f t="shared" si="10"/>
        <v/>
      </c>
      <c r="P259" s="15"/>
      <c r="Q259" s="17" t="str">
        <f t="shared" si="11"/>
        <v/>
      </c>
      <c r="R259" s="23" t="str">
        <f ca="1">IF(AND(B259="",D259=""),"",TRIM(IF(COUNTIF($B$5:$B$304,B259)&gt;1,"Număr dublat. ","")&amp;IF(OR(C259="",D259="",H259="",I259=""),"Date incomplete. ","")&amp;IF(AND(D259&lt;&gt;"",COUNTIF('Facturi emise'!$B$5:$B$1004,D259)=0),"Factura inițială nu există în Facturi emise. ","")&amp;IF(COUNTIF('Linii storno'!$B$5:$B$1004,B259)=0,"Nicio linie stornată. ","")&amp;IF(AND(N(O259)&gt;0,O259&gt;N(N259)+0.01),"Stornat mai mult decât factura inițială. ","")&amp;IF(AND(H259="Stornare totală",ABS(N(M259)+N(N259))&gt;0.01),"Stornare totală, dar suma diferă de factura inițială. ","")&amp;IF(AND(I259="Eroare în factură",J259=""),"Emite și factura corectă. ","")&amp;IF(AND(C259&lt;&gt;"",P259&lt;&gt;"Da"),IF(TODAY()&gt;Q259,"Netransmisă în e-Factura – termen depășit. ","De transmis în e-Factura până la "&amp;RIGHT("0"&amp;DAY(Q259),2)&amp;"."&amp;RIGHT("0"&amp;MONTH(Q259),2)&amp;"."&amp;YEAR(Q259)&amp;". "),"")))</f>
        <v/>
      </c>
    </row>
    <row r="260" spans="2:18" x14ac:dyDescent="0.2">
      <c r="B260" s="15"/>
      <c r="C260" s="16"/>
      <c r="D260" s="15"/>
      <c r="E260" s="17" t="str">
        <f>IF(D260="","",IFERROR(INDEX('Facturi emise'!$D$5:$D$1004,MATCH(D260,'Facturi emise'!$B$5:$B$1004,0)),""))</f>
        <v/>
      </c>
      <c r="F260" s="18" t="str">
        <f>IF(D260="","",IFERROR(INDEX('Facturi emise'!$E$5:$E$1004,MATCH(D260,'Facturi emise'!$B$5:$B$1004,0)),""))</f>
        <v/>
      </c>
      <c r="G260" s="19" t="str">
        <f>IF(D260="","",IFERROR(INDEX('Facturi emise'!$F$5:$F$1004,MATCH(D260,'Facturi emise'!$B$5:$B$1004,0)),""))</f>
        <v/>
      </c>
      <c r="H260" s="20"/>
      <c r="I260" s="21"/>
      <c r="J260" s="15"/>
      <c r="K260" s="22" t="str">
        <f>IF(B260="","",SUMIF('Linii storno'!$B$5:$B$1004,B260,'Linii storno'!$K$5:$K$1004))</f>
        <v/>
      </c>
      <c r="L260" s="22" t="str">
        <f>IF(B260="","",SUMIF('Linii storno'!$B$5:$B$1004,B260,'Linii storno'!$L$5:$L$1004))</f>
        <v/>
      </c>
      <c r="M260" s="22" t="str">
        <f t="shared" si="9"/>
        <v/>
      </c>
      <c r="N260" s="22" t="str">
        <f>IF(D260="","",SUMIF('Facturi emise'!$B$5:$B$1004,D260,'Facturi emise'!$N$5:$N$1004))</f>
        <v/>
      </c>
      <c r="O260" s="22" t="str">
        <f t="shared" si="10"/>
        <v/>
      </c>
      <c r="P260" s="15"/>
      <c r="Q260" s="17" t="str">
        <f t="shared" si="11"/>
        <v/>
      </c>
      <c r="R260" s="23" t="str">
        <f ca="1">IF(AND(B260="",D260=""),"",TRIM(IF(COUNTIF($B$5:$B$304,B260)&gt;1,"Număr dublat. ","")&amp;IF(OR(C260="",D260="",H260="",I260=""),"Date incomplete. ","")&amp;IF(AND(D260&lt;&gt;"",COUNTIF('Facturi emise'!$B$5:$B$1004,D260)=0),"Factura inițială nu există în Facturi emise. ","")&amp;IF(COUNTIF('Linii storno'!$B$5:$B$1004,B260)=0,"Nicio linie stornată. ","")&amp;IF(AND(N(O260)&gt;0,O260&gt;N(N260)+0.01),"Stornat mai mult decât factura inițială. ","")&amp;IF(AND(H260="Stornare totală",ABS(N(M260)+N(N260))&gt;0.01),"Stornare totală, dar suma diferă de factura inițială. ","")&amp;IF(AND(I260="Eroare în factură",J260=""),"Emite și factura corectă. ","")&amp;IF(AND(C260&lt;&gt;"",P260&lt;&gt;"Da"),IF(TODAY()&gt;Q260,"Netransmisă în e-Factura – termen depășit. ","De transmis în e-Factura până la "&amp;RIGHT("0"&amp;DAY(Q260),2)&amp;"."&amp;RIGHT("0"&amp;MONTH(Q260),2)&amp;"."&amp;YEAR(Q260)&amp;". "),"")))</f>
        <v/>
      </c>
    </row>
    <row r="261" spans="2:18" x14ac:dyDescent="0.2">
      <c r="B261" s="15"/>
      <c r="C261" s="16"/>
      <c r="D261" s="15"/>
      <c r="E261" s="17" t="str">
        <f>IF(D261="","",IFERROR(INDEX('Facturi emise'!$D$5:$D$1004,MATCH(D261,'Facturi emise'!$B$5:$B$1004,0)),""))</f>
        <v/>
      </c>
      <c r="F261" s="18" t="str">
        <f>IF(D261="","",IFERROR(INDEX('Facturi emise'!$E$5:$E$1004,MATCH(D261,'Facturi emise'!$B$5:$B$1004,0)),""))</f>
        <v/>
      </c>
      <c r="G261" s="19" t="str">
        <f>IF(D261="","",IFERROR(INDEX('Facturi emise'!$F$5:$F$1004,MATCH(D261,'Facturi emise'!$B$5:$B$1004,0)),""))</f>
        <v/>
      </c>
      <c r="H261" s="20"/>
      <c r="I261" s="21"/>
      <c r="J261" s="15"/>
      <c r="K261" s="22" t="str">
        <f>IF(B261="","",SUMIF('Linii storno'!$B$5:$B$1004,B261,'Linii storno'!$K$5:$K$1004))</f>
        <v/>
      </c>
      <c r="L261" s="22" t="str">
        <f>IF(B261="","",SUMIF('Linii storno'!$B$5:$B$1004,B261,'Linii storno'!$L$5:$L$1004))</f>
        <v/>
      </c>
      <c r="M261" s="22" t="str">
        <f t="shared" ref="M261:M304" si="12">IF(B261="","",K261+L261)</f>
        <v/>
      </c>
      <c r="N261" s="22" t="str">
        <f>IF(D261="","",SUMIF('Facturi emise'!$B$5:$B$1004,D261,'Facturi emise'!$N$5:$N$1004))</f>
        <v/>
      </c>
      <c r="O261" s="22" t="str">
        <f t="shared" ref="O261:O304" si="13">IF(D261="","",-SUMIF($D$5:$D$304,D261,$M$5:$M$304))</f>
        <v/>
      </c>
      <c r="P261" s="15"/>
      <c r="Q261" s="17" t="str">
        <f t="shared" ref="Q261:Q304" si="14">IF(C261="","",WORKDAY(C261,5,Sarb))</f>
        <v/>
      </c>
      <c r="R261" s="23" t="str">
        <f ca="1">IF(AND(B261="",D261=""),"",TRIM(IF(COUNTIF($B$5:$B$304,B261)&gt;1,"Număr dublat. ","")&amp;IF(OR(C261="",D261="",H261="",I261=""),"Date incomplete. ","")&amp;IF(AND(D261&lt;&gt;"",COUNTIF('Facturi emise'!$B$5:$B$1004,D261)=0),"Factura inițială nu există în Facturi emise. ","")&amp;IF(COUNTIF('Linii storno'!$B$5:$B$1004,B261)=0,"Nicio linie stornată. ","")&amp;IF(AND(N(O261)&gt;0,O261&gt;N(N261)+0.01),"Stornat mai mult decât factura inițială. ","")&amp;IF(AND(H261="Stornare totală",ABS(N(M261)+N(N261))&gt;0.01),"Stornare totală, dar suma diferă de factura inițială. ","")&amp;IF(AND(I261="Eroare în factură",J261=""),"Emite și factura corectă. ","")&amp;IF(AND(C261&lt;&gt;"",P261&lt;&gt;"Da"),IF(TODAY()&gt;Q261,"Netransmisă în e-Factura – termen depășit. ","De transmis în e-Factura până la "&amp;RIGHT("0"&amp;DAY(Q261),2)&amp;"."&amp;RIGHT("0"&amp;MONTH(Q261),2)&amp;"."&amp;YEAR(Q261)&amp;". "),"")))</f>
        <v/>
      </c>
    </row>
    <row r="262" spans="2:18" x14ac:dyDescent="0.2">
      <c r="B262" s="15"/>
      <c r="C262" s="16"/>
      <c r="D262" s="15"/>
      <c r="E262" s="17" t="str">
        <f>IF(D262="","",IFERROR(INDEX('Facturi emise'!$D$5:$D$1004,MATCH(D262,'Facturi emise'!$B$5:$B$1004,0)),""))</f>
        <v/>
      </c>
      <c r="F262" s="18" t="str">
        <f>IF(D262="","",IFERROR(INDEX('Facturi emise'!$E$5:$E$1004,MATCH(D262,'Facturi emise'!$B$5:$B$1004,0)),""))</f>
        <v/>
      </c>
      <c r="G262" s="19" t="str">
        <f>IF(D262="","",IFERROR(INDEX('Facturi emise'!$F$5:$F$1004,MATCH(D262,'Facturi emise'!$B$5:$B$1004,0)),""))</f>
        <v/>
      </c>
      <c r="H262" s="20"/>
      <c r="I262" s="21"/>
      <c r="J262" s="15"/>
      <c r="K262" s="22" t="str">
        <f>IF(B262="","",SUMIF('Linii storno'!$B$5:$B$1004,B262,'Linii storno'!$K$5:$K$1004))</f>
        <v/>
      </c>
      <c r="L262" s="22" t="str">
        <f>IF(B262="","",SUMIF('Linii storno'!$B$5:$B$1004,B262,'Linii storno'!$L$5:$L$1004))</f>
        <v/>
      </c>
      <c r="M262" s="22" t="str">
        <f t="shared" si="12"/>
        <v/>
      </c>
      <c r="N262" s="22" t="str">
        <f>IF(D262="","",SUMIF('Facturi emise'!$B$5:$B$1004,D262,'Facturi emise'!$N$5:$N$1004))</f>
        <v/>
      </c>
      <c r="O262" s="22" t="str">
        <f t="shared" si="13"/>
        <v/>
      </c>
      <c r="P262" s="15"/>
      <c r="Q262" s="17" t="str">
        <f t="shared" si="14"/>
        <v/>
      </c>
      <c r="R262" s="23" t="str">
        <f ca="1">IF(AND(B262="",D262=""),"",TRIM(IF(COUNTIF($B$5:$B$304,B262)&gt;1,"Număr dublat. ","")&amp;IF(OR(C262="",D262="",H262="",I262=""),"Date incomplete. ","")&amp;IF(AND(D262&lt;&gt;"",COUNTIF('Facturi emise'!$B$5:$B$1004,D262)=0),"Factura inițială nu există în Facturi emise. ","")&amp;IF(COUNTIF('Linii storno'!$B$5:$B$1004,B262)=0,"Nicio linie stornată. ","")&amp;IF(AND(N(O262)&gt;0,O262&gt;N(N262)+0.01),"Stornat mai mult decât factura inițială. ","")&amp;IF(AND(H262="Stornare totală",ABS(N(M262)+N(N262))&gt;0.01),"Stornare totală, dar suma diferă de factura inițială. ","")&amp;IF(AND(I262="Eroare în factură",J262=""),"Emite și factura corectă. ","")&amp;IF(AND(C262&lt;&gt;"",P262&lt;&gt;"Da"),IF(TODAY()&gt;Q262,"Netransmisă în e-Factura – termen depășit. ","De transmis în e-Factura până la "&amp;RIGHT("0"&amp;DAY(Q262),2)&amp;"."&amp;RIGHT("0"&amp;MONTH(Q262),2)&amp;"."&amp;YEAR(Q262)&amp;". "),"")))</f>
        <v/>
      </c>
    </row>
    <row r="263" spans="2:18" x14ac:dyDescent="0.2">
      <c r="B263" s="15"/>
      <c r="C263" s="16"/>
      <c r="D263" s="15"/>
      <c r="E263" s="17" t="str">
        <f>IF(D263="","",IFERROR(INDEX('Facturi emise'!$D$5:$D$1004,MATCH(D263,'Facturi emise'!$B$5:$B$1004,0)),""))</f>
        <v/>
      </c>
      <c r="F263" s="18" t="str">
        <f>IF(D263="","",IFERROR(INDEX('Facturi emise'!$E$5:$E$1004,MATCH(D263,'Facturi emise'!$B$5:$B$1004,0)),""))</f>
        <v/>
      </c>
      <c r="G263" s="19" t="str">
        <f>IF(D263="","",IFERROR(INDEX('Facturi emise'!$F$5:$F$1004,MATCH(D263,'Facturi emise'!$B$5:$B$1004,0)),""))</f>
        <v/>
      </c>
      <c r="H263" s="20"/>
      <c r="I263" s="21"/>
      <c r="J263" s="15"/>
      <c r="K263" s="22" t="str">
        <f>IF(B263="","",SUMIF('Linii storno'!$B$5:$B$1004,B263,'Linii storno'!$K$5:$K$1004))</f>
        <v/>
      </c>
      <c r="L263" s="22" t="str">
        <f>IF(B263="","",SUMIF('Linii storno'!$B$5:$B$1004,B263,'Linii storno'!$L$5:$L$1004))</f>
        <v/>
      </c>
      <c r="M263" s="22" t="str">
        <f t="shared" si="12"/>
        <v/>
      </c>
      <c r="N263" s="22" t="str">
        <f>IF(D263="","",SUMIF('Facturi emise'!$B$5:$B$1004,D263,'Facturi emise'!$N$5:$N$1004))</f>
        <v/>
      </c>
      <c r="O263" s="22" t="str">
        <f t="shared" si="13"/>
        <v/>
      </c>
      <c r="P263" s="15"/>
      <c r="Q263" s="17" t="str">
        <f t="shared" si="14"/>
        <v/>
      </c>
      <c r="R263" s="23" t="str">
        <f ca="1">IF(AND(B263="",D263=""),"",TRIM(IF(COUNTIF($B$5:$B$304,B263)&gt;1,"Număr dublat. ","")&amp;IF(OR(C263="",D263="",H263="",I263=""),"Date incomplete. ","")&amp;IF(AND(D263&lt;&gt;"",COUNTIF('Facturi emise'!$B$5:$B$1004,D263)=0),"Factura inițială nu există în Facturi emise. ","")&amp;IF(COUNTIF('Linii storno'!$B$5:$B$1004,B263)=0,"Nicio linie stornată. ","")&amp;IF(AND(N(O263)&gt;0,O263&gt;N(N263)+0.01),"Stornat mai mult decât factura inițială. ","")&amp;IF(AND(H263="Stornare totală",ABS(N(M263)+N(N263))&gt;0.01),"Stornare totală, dar suma diferă de factura inițială. ","")&amp;IF(AND(I263="Eroare în factură",J263=""),"Emite și factura corectă. ","")&amp;IF(AND(C263&lt;&gt;"",P263&lt;&gt;"Da"),IF(TODAY()&gt;Q263,"Netransmisă în e-Factura – termen depășit. ","De transmis în e-Factura până la "&amp;RIGHT("0"&amp;DAY(Q263),2)&amp;"."&amp;RIGHT("0"&amp;MONTH(Q263),2)&amp;"."&amp;YEAR(Q263)&amp;". "),"")))</f>
        <v/>
      </c>
    </row>
    <row r="264" spans="2:18" x14ac:dyDescent="0.2">
      <c r="B264" s="15"/>
      <c r="C264" s="16"/>
      <c r="D264" s="15"/>
      <c r="E264" s="17" t="str">
        <f>IF(D264="","",IFERROR(INDEX('Facturi emise'!$D$5:$D$1004,MATCH(D264,'Facturi emise'!$B$5:$B$1004,0)),""))</f>
        <v/>
      </c>
      <c r="F264" s="18" t="str">
        <f>IF(D264="","",IFERROR(INDEX('Facturi emise'!$E$5:$E$1004,MATCH(D264,'Facturi emise'!$B$5:$B$1004,0)),""))</f>
        <v/>
      </c>
      <c r="G264" s="19" t="str">
        <f>IF(D264="","",IFERROR(INDEX('Facturi emise'!$F$5:$F$1004,MATCH(D264,'Facturi emise'!$B$5:$B$1004,0)),""))</f>
        <v/>
      </c>
      <c r="H264" s="20"/>
      <c r="I264" s="21"/>
      <c r="J264" s="15"/>
      <c r="K264" s="22" t="str">
        <f>IF(B264="","",SUMIF('Linii storno'!$B$5:$B$1004,B264,'Linii storno'!$K$5:$K$1004))</f>
        <v/>
      </c>
      <c r="L264" s="22" t="str">
        <f>IF(B264="","",SUMIF('Linii storno'!$B$5:$B$1004,B264,'Linii storno'!$L$5:$L$1004))</f>
        <v/>
      </c>
      <c r="M264" s="22" t="str">
        <f t="shared" si="12"/>
        <v/>
      </c>
      <c r="N264" s="22" t="str">
        <f>IF(D264="","",SUMIF('Facturi emise'!$B$5:$B$1004,D264,'Facturi emise'!$N$5:$N$1004))</f>
        <v/>
      </c>
      <c r="O264" s="22" t="str">
        <f t="shared" si="13"/>
        <v/>
      </c>
      <c r="P264" s="15"/>
      <c r="Q264" s="17" t="str">
        <f t="shared" si="14"/>
        <v/>
      </c>
      <c r="R264" s="23" t="str">
        <f ca="1">IF(AND(B264="",D264=""),"",TRIM(IF(COUNTIF($B$5:$B$304,B264)&gt;1,"Număr dublat. ","")&amp;IF(OR(C264="",D264="",H264="",I264=""),"Date incomplete. ","")&amp;IF(AND(D264&lt;&gt;"",COUNTIF('Facturi emise'!$B$5:$B$1004,D264)=0),"Factura inițială nu există în Facturi emise. ","")&amp;IF(COUNTIF('Linii storno'!$B$5:$B$1004,B264)=0,"Nicio linie stornată. ","")&amp;IF(AND(N(O264)&gt;0,O264&gt;N(N264)+0.01),"Stornat mai mult decât factura inițială. ","")&amp;IF(AND(H264="Stornare totală",ABS(N(M264)+N(N264))&gt;0.01),"Stornare totală, dar suma diferă de factura inițială. ","")&amp;IF(AND(I264="Eroare în factură",J264=""),"Emite și factura corectă. ","")&amp;IF(AND(C264&lt;&gt;"",P264&lt;&gt;"Da"),IF(TODAY()&gt;Q264,"Netransmisă în e-Factura – termen depășit. ","De transmis în e-Factura până la "&amp;RIGHT("0"&amp;DAY(Q264),2)&amp;"."&amp;RIGHT("0"&amp;MONTH(Q264),2)&amp;"."&amp;YEAR(Q264)&amp;". "),"")))</f>
        <v/>
      </c>
    </row>
    <row r="265" spans="2:18" x14ac:dyDescent="0.2">
      <c r="B265" s="15"/>
      <c r="C265" s="16"/>
      <c r="D265" s="15"/>
      <c r="E265" s="17" t="str">
        <f>IF(D265="","",IFERROR(INDEX('Facturi emise'!$D$5:$D$1004,MATCH(D265,'Facturi emise'!$B$5:$B$1004,0)),""))</f>
        <v/>
      </c>
      <c r="F265" s="18" t="str">
        <f>IF(D265="","",IFERROR(INDEX('Facturi emise'!$E$5:$E$1004,MATCH(D265,'Facturi emise'!$B$5:$B$1004,0)),""))</f>
        <v/>
      </c>
      <c r="G265" s="19" t="str">
        <f>IF(D265="","",IFERROR(INDEX('Facturi emise'!$F$5:$F$1004,MATCH(D265,'Facturi emise'!$B$5:$B$1004,0)),""))</f>
        <v/>
      </c>
      <c r="H265" s="20"/>
      <c r="I265" s="21"/>
      <c r="J265" s="15"/>
      <c r="K265" s="22" t="str">
        <f>IF(B265="","",SUMIF('Linii storno'!$B$5:$B$1004,B265,'Linii storno'!$K$5:$K$1004))</f>
        <v/>
      </c>
      <c r="L265" s="22" t="str">
        <f>IF(B265="","",SUMIF('Linii storno'!$B$5:$B$1004,B265,'Linii storno'!$L$5:$L$1004))</f>
        <v/>
      </c>
      <c r="M265" s="22" t="str">
        <f t="shared" si="12"/>
        <v/>
      </c>
      <c r="N265" s="22" t="str">
        <f>IF(D265="","",SUMIF('Facturi emise'!$B$5:$B$1004,D265,'Facturi emise'!$N$5:$N$1004))</f>
        <v/>
      </c>
      <c r="O265" s="22" t="str">
        <f t="shared" si="13"/>
        <v/>
      </c>
      <c r="P265" s="15"/>
      <c r="Q265" s="17" t="str">
        <f t="shared" si="14"/>
        <v/>
      </c>
      <c r="R265" s="23" t="str">
        <f ca="1">IF(AND(B265="",D265=""),"",TRIM(IF(COUNTIF($B$5:$B$304,B265)&gt;1,"Număr dublat. ","")&amp;IF(OR(C265="",D265="",H265="",I265=""),"Date incomplete. ","")&amp;IF(AND(D265&lt;&gt;"",COUNTIF('Facturi emise'!$B$5:$B$1004,D265)=0),"Factura inițială nu există în Facturi emise. ","")&amp;IF(COUNTIF('Linii storno'!$B$5:$B$1004,B265)=0,"Nicio linie stornată. ","")&amp;IF(AND(N(O265)&gt;0,O265&gt;N(N265)+0.01),"Stornat mai mult decât factura inițială. ","")&amp;IF(AND(H265="Stornare totală",ABS(N(M265)+N(N265))&gt;0.01),"Stornare totală, dar suma diferă de factura inițială. ","")&amp;IF(AND(I265="Eroare în factură",J265=""),"Emite și factura corectă. ","")&amp;IF(AND(C265&lt;&gt;"",P265&lt;&gt;"Da"),IF(TODAY()&gt;Q265,"Netransmisă în e-Factura – termen depășit. ","De transmis în e-Factura până la "&amp;RIGHT("0"&amp;DAY(Q265),2)&amp;"."&amp;RIGHT("0"&amp;MONTH(Q265),2)&amp;"."&amp;YEAR(Q265)&amp;". "),"")))</f>
        <v/>
      </c>
    </row>
    <row r="266" spans="2:18" x14ac:dyDescent="0.2">
      <c r="B266" s="15"/>
      <c r="C266" s="16"/>
      <c r="D266" s="15"/>
      <c r="E266" s="17" t="str">
        <f>IF(D266="","",IFERROR(INDEX('Facturi emise'!$D$5:$D$1004,MATCH(D266,'Facturi emise'!$B$5:$B$1004,0)),""))</f>
        <v/>
      </c>
      <c r="F266" s="18" t="str">
        <f>IF(D266="","",IFERROR(INDEX('Facturi emise'!$E$5:$E$1004,MATCH(D266,'Facturi emise'!$B$5:$B$1004,0)),""))</f>
        <v/>
      </c>
      <c r="G266" s="19" t="str">
        <f>IF(D266="","",IFERROR(INDEX('Facturi emise'!$F$5:$F$1004,MATCH(D266,'Facturi emise'!$B$5:$B$1004,0)),""))</f>
        <v/>
      </c>
      <c r="H266" s="20"/>
      <c r="I266" s="21"/>
      <c r="J266" s="15"/>
      <c r="K266" s="22" t="str">
        <f>IF(B266="","",SUMIF('Linii storno'!$B$5:$B$1004,B266,'Linii storno'!$K$5:$K$1004))</f>
        <v/>
      </c>
      <c r="L266" s="22" t="str">
        <f>IF(B266="","",SUMIF('Linii storno'!$B$5:$B$1004,B266,'Linii storno'!$L$5:$L$1004))</f>
        <v/>
      </c>
      <c r="M266" s="22" t="str">
        <f t="shared" si="12"/>
        <v/>
      </c>
      <c r="N266" s="22" t="str">
        <f>IF(D266="","",SUMIF('Facturi emise'!$B$5:$B$1004,D266,'Facturi emise'!$N$5:$N$1004))</f>
        <v/>
      </c>
      <c r="O266" s="22" t="str">
        <f t="shared" si="13"/>
        <v/>
      </c>
      <c r="P266" s="15"/>
      <c r="Q266" s="17" t="str">
        <f t="shared" si="14"/>
        <v/>
      </c>
      <c r="R266" s="23" t="str">
        <f ca="1">IF(AND(B266="",D266=""),"",TRIM(IF(COUNTIF($B$5:$B$304,B266)&gt;1,"Număr dublat. ","")&amp;IF(OR(C266="",D266="",H266="",I266=""),"Date incomplete. ","")&amp;IF(AND(D266&lt;&gt;"",COUNTIF('Facturi emise'!$B$5:$B$1004,D266)=0),"Factura inițială nu există în Facturi emise. ","")&amp;IF(COUNTIF('Linii storno'!$B$5:$B$1004,B266)=0,"Nicio linie stornată. ","")&amp;IF(AND(N(O266)&gt;0,O266&gt;N(N266)+0.01),"Stornat mai mult decât factura inițială. ","")&amp;IF(AND(H266="Stornare totală",ABS(N(M266)+N(N266))&gt;0.01),"Stornare totală, dar suma diferă de factura inițială. ","")&amp;IF(AND(I266="Eroare în factură",J266=""),"Emite și factura corectă. ","")&amp;IF(AND(C266&lt;&gt;"",P266&lt;&gt;"Da"),IF(TODAY()&gt;Q266,"Netransmisă în e-Factura – termen depășit. ","De transmis în e-Factura până la "&amp;RIGHT("0"&amp;DAY(Q266),2)&amp;"."&amp;RIGHT("0"&amp;MONTH(Q266),2)&amp;"."&amp;YEAR(Q266)&amp;". "),"")))</f>
        <v/>
      </c>
    </row>
    <row r="267" spans="2:18" x14ac:dyDescent="0.2">
      <c r="B267" s="15"/>
      <c r="C267" s="16"/>
      <c r="D267" s="15"/>
      <c r="E267" s="17" t="str">
        <f>IF(D267="","",IFERROR(INDEX('Facturi emise'!$D$5:$D$1004,MATCH(D267,'Facturi emise'!$B$5:$B$1004,0)),""))</f>
        <v/>
      </c>
      <c r="F267" s="18" t="str">
        <f>IF(D267="","",IFERROR(INDEX('Facturi emise'!$E$5:$E$1004,MATCH(D267,'Facturi emise'!$B$5:$B$1004,0)),""))</f>
        <v/>
      </c>
      <c r="G267" s="19" t="str">
        <f>IF(D267="","",IFERROR(INDEX('Facturi emise'!$F$5:$F$1004,MATCH(D267,'Facturi emise'!$B$5:$B$1004,0)),""))</f>
        <v/>
      </c>
      <c r="H267" s="20"/>
      <c r="I267" s="21"/>
      <c r="J267" s="15"/>
      <c r="K267" s="22" t="str">
        <f>IF(B267="","",SUMIF('Linii storno'!$B$5:$B$1004,B267,'Linii storno'!$K$5:$K$1004))</f>
        <v/>
      </c>
      <c r="L267" s="22" t="str">
        <f>IF(B267="","",SUMIF('Linii storno'!$B$5:$B$1004,B267,'Linii storno'!$L$5:$L$1004))</f>
        <v/>
      </c>
      <c r="M267" s="22" t="str">
        <f t="shared" si="12"/>
        <v/>
      </c>
      <c r="N267" s="22" t="str">
        <f>IF(D267="","",SUMIF('Facturi emise'!$B$5:$B$1004,D267,'Facturi emise'!$N$5:$N$1004))</f>
        <v/>
      </c>
      <c r="O267" s="22" t="str">
        <f t="shared" si="13"/>
        <v/>
      </c>
      <c r="P267" s="15"/>
      <c r="Q267" s="17" t="str">
        <f t="shared" si="14"/>
        <v/>
      </c>
      <c r="R267" s="23" t="str">
        <f ca="1">IF(AND(B267="",D267=""),"",TRIM(IF(COUNTIF($B$5:$B$304,B267)&gt;1,"Număr dublat. ","")&amp;IF(OR(C267="",D267="",H267="",I267=""),"Date incomplete. ","")&amp;IF(AND(D267&lt;&gt;"",COUNTIF('Facturi emise'!$B$5:$B$1004,D267)=0),"Factura inițială nu există în Facturi emise. ","")&amp;IF(COUNTIF('Linii storno'!$B$5:$B$1004,B267)=0,"Nicio linie stornată. ","")&amp;IF(AND(N(O267)&gt;0,O267&gt;N(N267)+0.01),"Stornat mai mult decât factura inițială. ","")&amp;IF(AND(H267="Stornare totală",ABS(N(M267)+N(N267))&gt;0.01),"Stornare totală, dar suma diferă de factura inițială. ","")&amp;IF(AND(I267="Eroare în factură",J267=""),"Emite și factura corectă. ","")&amp;IF(AND(C267&lt;&gt;"",P267&lt;&gt;"Da"),IF(TODAY()&gt;Q267,"Netransmisă în e-Factura – termen depășit. ","De transmis în e-Factura până la "&amp;RIGHT("0"&amp;DAY(Q267),2)&amp;"."&amp;RIGHT("0"&amp;MONTH(Q267),2)&amp;"."&amp;YEAR(Q267)&amp;". "),"")))</f>
        <v/>
      </c>
    </row>
    <row r="268" spans="2:18" x14ac:dyDescent="0.2">
      <c r="B268" s="15"/>
      <c r="C268" s="16"/>
      <c r="D268" s="15"/>
      <c r="E268" s="17" t="str">
        <f>IF(D268="","",IFERROR(INDEX('Facturi emise'!$D$5:$D$1004,MATCH(D268,'Facturi emise'!$B$5:$B$1004,0)),""))</f>
        <v/>
      </c>
      <c r="F268" s="18" t="str">
        <f>IF(D268="","",IFERROR(INDEX('Facturi emise'!$E$5:$E$1004,MATCH(D268,'Facturi emise'!$B$5:$B$1004,0)),""))</f>
        <v/>
      </c>
      <c r="G268" s="19" t="str">
        <f>IF(D268="","",IFERROR(INDEX('Facturi emise'!$F$5:$F$1004,MATCH(D268,'Facturi emise'!$B$5:$B$1004,0)),""))</f>
        <v/>
      </c>
      <c r="H268" s="20"/>
      <c r="I268" s="21"/>
      <c r="J268" s="15"/>
      <c r="K268" s="22" t="str">
        <f>IF(B268="","",SUMIF('Linii storno'!$B$5:$B$1004,B268,'Linii storno'!$K$5:$K$1004))</f>
        <v/>
      </c>
      <c r="L268" s="22" t="str">
        <f>IF(B268="","",SUMIF('Linii storno'!$B$5:$B$1004,B268,'Linii storno'!$L$5:$L$1004))</f>
        <v/>
      </c>
      <c r="M268" s="22" t="str">
        <f t="shared" si="12"/>
        <v/>
      </c>
      <c r="N268" s="22" t="str">
        <f>IF(D268="","",SUMIF('Facturi emise'!$B$5:$B$1004,D268,'Facturi emise'!$N$5:$N$1004))</f>
        <v/>
      </c>
      <c r="O268" s="22" t="str">
        <f t="shared" si="13"/>
        <v/>
      </c>
      <c r="P268" s="15"/>
      <c r="Q268" s="17" t="str">
        <f t="shared" si="14"/>
        <v/>
      </c>
      <c r="R268" s="23" t="str">
        <f ca="1">IF(AND(B268="",D268=""),"",TRIM(IF(COUNTIF($B$5:$B$304,B268)&gt;1,"Număr dublat. ","")&amp;IF(OR(C268="",D268="",H268="",I268=""),"Date incomplete. ","")&amp;IF(AND(D268&lt;&gt;"",COUNTIF('Facturi emise'!$B$5:$B$1004,D268)=0),"Factura inițială nu există în Facturi emise. ","")&amp;IF(COUNTIF('Linii storno'!$B$5:$B$1004,B268)=0,"Nicio linie stornată. ","")&amp;IF(AND(N(O268)&gt;0,O268&gt;N(N268)+0.01),"Stornat mai mult decât factura inițială. ","")&amp;IF(AND(H268="Stornare totală",ABS(N(M268)+N(N268))&gt;0.01),"Stornare totală, dar suma diferă de factura inițială. ","")&amp;IF(AND(I268="Eroare în factură",J268=""),"Emite și factura corectă. ","")&amp;IF(AND(C268&lt;&gt;"",P268&lt;&gt;"Da"),IF(TODAY()&gt;Q268,"Netransmisă în e-Factura – termen depășit. ","De transmis în e-Factura până la "&amp;RIGHT("0"&amp;DAY(Q268),2)&amp;"."&amp;RIGHT("0"&amp;MONTH(Q268),2)&amp;"."&amp;YEAR(Q268)&amp;". "),"")))</f>
        <v/>
      </c>
    </row>
    <row r="269" spans="2:18" x14ac:dyDescent="0.2">
      <c r="B269" s="15"/>
      <c r="C269" s="16"/>
      <c r="D269" s="15"/>
      <c r="E269" s="17" t="str">
        <f>IF(D269="","",IFERROR(INDEX('Facturi emise'!$D$5:$D$1004,MATCH(D269,'Facturi emise'!$B$5:$B$1004,0)),""))</f>
        <v/>
      </c>
      <c r="F269" s="18" t="str">
        <f>IF(D269="","",IFERROR(INDEX('Facturi emise'!$E$5:$E$1004,MATCH(D269,'Facturi emise'!$B$5:$B$1004,0)),""))</f>
        <v/>
      </c>
      <c r="G269" s="19" t="str">
        <f>IF(D269="","",IFERROR(INDEX('Facturi emise'!$F$5:$F$1004,MATCH(D269,'Facturi emise'!$B$5:$B$1004,0)),""))</f>
        <v/>
      </c>
      <c r="H269" s="20"/>
      <c r="I269" s="21"/>
      <c r="J269" s="15"/>
      <c r="K269" s="22" t="str">
        <f>IF(B269="","",SUMIF('Linii storno'!$B$5:$B$1004,B269,'Linii storno'!$K$5:$K$1004))</f>
        <v/>
      </c>
      <c r="L269" s="22" t="str">
        <f>IF(B269="","",SUMIF('Linii storno'!$B$5:$B$1004,B269,'Linii storno'!$L$5:$L$1004))</f>
        <v/>
      </c>
      <c r="M269" s="22" t="str">
        <f t="shared" si="12"/>
        <v/>
      </c>
      <c r="N269" s="22" t="str">
        <f>IF(D269="","",SUMIF('Facturi emise'!$B$5:$B$1004,D269,'Facturi emise'!$N$5:$N$1004))</f>
        <v/>
      </c>
      <c r="O269" s="22" t="str">
        <f t="shared" si="13"/>
        <v/>
      </c>
      <c r="P269" s="15"/>
      <c r="Q269" s="17" t="str">
        <f t="shared" si="14"/>
        <v/>
      </c>
      <c r="R269" s="23" t="str">
        <f ca="1">IF(AND(B269="",D269=""),"",TRIM(IF(COUNTIF($B$5:$B$304,B269)&gt;1,"Număr dublat. ","")&amp;IF(OR(C269="",D269="",H269="",I269=""),"Date incomplete. ","")&amp;IF(AND(D269&lt;&gt;"",COUNTIF('Facturi emise'!$B$5:$B$1004,D269)=0),"Factura inițială nu există în Facturi emise. ","")&amp;IF(COUNTIF('Linii storno'!$B$5:$B$1004,B269)=0,"Nicio linie stornată. ","")&amp;IF(AND(N(O269)&gt;0,O269&gt;N(N269)+0.01),"Stornat mai mult decât factura inițială. ","")&amp;IF(AND(H269="Stornare totală",ABS(N(M269)+N(N269))&gt;0.01),"Stornare totală, dar suma diferă de factura inițială. ","")&amp;IF(AND(I269="Eroare în factură",J269=""),"Emite și factura corectă. ","")&amp;IF(AND(C269&lt;&gt;"",P269&lt;&gt;"Da"),IF(TODAY()&gt;Q269,"Netransmisă în e-Factura – termen depășit. ","De transmis în e-Factura până la "&amp;RIGHT("0"&amp;DAY(Q269),2)&amp;"."&amp;RIGHT("0"&amp;MONTH(Q269),2)&amp;"."&amp;YEAR(Q269)&amp;". "),"")))</f>
        <v/>
      </c>
    </row>
    <row r="270" spans="2:18" x14ac:dyDescent="0.2">
      <c r="B270" s="15"/>
      <c r="C270" s="16"/>
      <c r="D270" s="15"/>
      <c r="E270" s="17" t="str">
        <f>IF(D270="","",IFERROR(INDEX('Facturi emise'!$D$5:$D$1004,MATCH(D270,'Facturi emise'!$B$5:$B$1004,0)),""))</f>
        <v/>
      </c>
      <c r="F270" s="18" t="str">
        <f>IF(D270="","",IFERROR(INDEX('Facturi emise'!$E$5:$E$1004,MATCH(D270,'Facturi emise'!$B$5:$B$1004,0)),""))</f>
        <v/>
      </c>
      <c r="G270" s="19" t="str">
        <f>IF(D270="","",IFERROR(INDEX('Facturi emise'!$F$5:$F$1004,MATCH(D270,'Facturi emise'!$B$5:$B$1004,0)),""))</f>
        <v/>
      </c>
      <c r="H270" s="20"/>
      <c r="I270" s="21"/>
      <c r="J270" s="15"/>
      <c r="K270" s="22" t="str">
        <f>IF(B270="","",SUMIF('Linii storno'!$B$5:$B$1004,B270,'Linii storno'!$K$5:$K$1004))</f>
        <v/>
      </c>
      <c r="L270" s="22" t="str">
        <f>IF(B270="","",SUMIF('Linii storno'!$B$5:$B$1004,B270,'Linii storno'!$L$5:$L$1004))</f>
        <v/>
      </c>
      <c r="M270" s="22" t="str">
        <f t="shared" si="12"/>
        <v/>
      </c>
      <c r="N270" s="22" t="str">
        <f>IF(D270="","",SUMIF('Facturi emise'!$B$5:$B$1004,D270,'Facturi emise'!$N$5:$N$1004))</f>
        <v/>
      </c>
      <c r="O270" s="22" t="str">
        <f t="shared" si="13"/>
        <v/>
      </c>
      <c r="P270" s="15"/>
      <c r="Q270" s="17" t="str">
        <f t="shared" si="14"/>
        <v/>
      </c>
      <c r="R270" s="23" t="str">
        <f ca="1">IF(AND(B270="",D270=""),"",TRIM(IF(COUNTIF($B$5:$B$304,B270)&gt;1,"Număr dublat. ","")&amp;IF(OR(C270="",D270="",H270="",I270=""),"Date incomplete. ","")&amp;IF(AND(D270&lt;&gt;"",COUNTIF('Facturi emise'!$B$5:$B$1004,D270)=0),"Factura inițială nu există în Facturi emise. ","")&amp;IF(COUNTIF('Linii storno'!$B$5:$B$1004,B270)=0,"Nicio linie stornată. ","")&amp;IF(AND(N(O270)&gt;0,O270&gt;N(N270)+0.01),"Stornat mai mult decât factura inițială. ","")&amp;IF(AND(H270="Stornare totală",ABS(N(M270)+N(N270))&gt;0.01),"Stornare totală, dar suma diferă de factura inițială. ","")&amp;IF(AND(I270="Eroare în factură",J270=""),"Emite și factura corectă. ","")&amp;IF(AND(C270&lt;&gt;"",P270&lt;&gt;"Da"),IF(TODAY()&gt;Q270,"Netransmisă în e-Factura – termen depășit. ","De transmis în e-Factura până la "&amp;RIGHT("0"&amp;DAY(Q270),2)&amp;"."&amp;RIGHT("0"&amp;MONTH(Q270),2)&amp;"."&amp;YEAR(Q270)&amp;". "),"")))</f>
        <v/>
      </c>
    </row>
    <row r="271" spans="2:18" x14ac:dyDescent="0.2">
      <c r="B271" s="15"/>
      <c r="C271" s="16"/>
      <c r="D271" s="15"/>
      <c r="E271" s="17" t="str">
        <f>IF(D271="","",IFERROR(INDEX('Facturi emise'!$D$5:$D$1004,MATCH(D271,'Facturi emise'!$B$5:$B$1004,0)),""))</f>
        <v/>
      </c>
      <c r="F271" s="18" t="str">
        <f>IF(D271="","",IFERROR(INDEX('Facturi emise'!$E$5:$E$1004,MATCH(D271,'Facturi emise'!$B$5:$B$1004,0)),""))</f>
        <v/>
      </c>
      <c r="G271" s="19" t="str">
        <f>IF(D271="","",IFERROR(INDEX('Facturi emise'!$F$5:$F$1004,MATCH(D271,'Facturi emise'!$B$5:$B$1004,0)),""))</f>
        <v/>
      </c>
      <c r="H271" s="20"/>
      <c r="I271" s="21"/>
      <c r="J271" s="15"/>
      <c r="K271" s="22" t="str">
        <f>IF(B271="","",SUMIF('Linii storno'!$B$5:$B$1004,B271,'Linii storno'!$K$5:$K$1004))</f>
        <v/>
      </c>
      <c r="L271" s="22" t="str">
        <f>IF(B271="","",SUMIF('Linii storno'!$B$5:$B$1004,B271,'Linii storno'!$L$5:$L$1004))</f>
        <v/>
      </c>
      <c r="M271" s="22" t="str">
        <f t="shared" si="12"/>
        <v/>
      </c>
      <c r="N271" s="22" t="str">
        <f>IF(D271="","",SUMIF('Facturi emise'!$B$5:$B$1004,D271,'Facturi emise'!$N$5:$N$1004))</f>
        <v/>
      </c>
      <c r="O271" s="22" t="str">
        <f t="shared" si="13"/>
        <v/>
      </c>
      <c r="P271" s="15"/>
      <c r="Q271" s="17" t="str">
        <f t="shared" si="14"/>
        <v/>
      </c>
      <c r="R271" s="23" t="str">
        <f ca="1">IF(AND(B271="",D271=""),"",TRIM(IF(COUNTIF($B$5:$B$304,B271)&gt;1,"Număr dublat. ","")&amp;IF(OR(C271="",D271="",H271="",I271=""),"Date incomplete. ","")&amp;IF(AND(D271&lt;&gt;"",COUNTIF('Facturi emise'!$B$5:$B$1004,D271)=0),"Factura inițială nu există în Facturi emise. ","")&amp;IF(COUNTIF('Linii storno'!$B$5:$B$1004,B271)=0,"Nicio linie stornată. ","")&amp;IF(AND(N(O271)&gt;0,O271&gt;N(N271)+0.01),"Stornat mai mult decât factura inițială. ","")&amp;IF(AND(H271="Stornare totală",ABS(N(M271)+N(N271))&gt;0.01),"Stornare totală, dar suma diferă de factura inițială. ","")&amp;IF(AND(I271="Eroare în factură",J271=""),"Emite și factura corectă. ","")&amp;IF(AND(C271&lt;&gt;"",P271&lt;&gt;"Da"),IF(TODAY()&gt;Q271,"Netransmisă în e-Factura – termen depășit. ","De transmis în e-Factura până la "&amp;RIGHT("0"&amp;DAY(Q271),2)&amp;"."&amp;RIGHT("0"&amp;MONTH(Q271),2)&amp;"."&amp;YEAR(Q271)&amp;". "),"")))</f>
        <v/>
      </c>
    </row>
    <row r="272" spans="2:18" x14ac:dyDescent="0.2">
      <c r="B272" s="15"/>
      <c r="C272" s="16"/>
      <c r="D272" s="15"/>
      <c r="E272" s="17" t="str">
        <f>IF(D272="","",IFERROR(INDEX('Facturi emise'!$D$5:$D$1004,MATCH(D272,'Facturi emise'!$B$5:$B$1004,0)),""))</f>
        <v/>
      </c>
      <c r="F272" s="18" t="str">
        <f>IF(D272="","",IFERROR(INDEX('Facturi emise'!$E$5:$E$1004,MATCH(D272,'Facturi emise'!$B$5:$B$1004,0)),""))</f>
        <v/>
      </c>
      <c r="G272" s="19" t="str">
        <f>IF(D272="","",IFERROR(INDEX('Facturi emise'!$F$5:$F$1004,MATCH(D272,'Facturi emise'!$B$5:$B$1004,0)),""))</f>
        <v/>
      </c>
      <c r="H272" s="20"/>
      <c r="I272" s="21"/>
      <c r="J272" s="15"/>
      <c r="K272" s="22" t="str">
        <f>IF(B272="","",SUMIF('Linii storno'!$B$5:$B$1004,B272,'Linii storno'!$K$5:$K$1004))</f>
        <v/>
      </c>
      <c r="L272" s="22" t="str">
        <f>IF(B272="","",SUMIF('Linii storno'!$B$5:$B$1004,B272,'Linii storno'!$L$5:$L$1004))</f>
        <v/>
      </c>
      <c r="M272" s="22" t="str">
        <f t="shared" si="12"/>
        <v/>
      </c>
      <c r="N272" s="22" t="str">
        <f>IF(D272="","",SUMIF('Facturi emise'!$B$5:$B$1004,D272,'Facturi emise'!$N$5:$N$1004))</f>
        <v/>
      </c>
      <c r="O272" s="22" t="str">
        <f t="shared" si="13"/>
        <v/>
      </c>
      <c r="P272" s="15"/>
      <c r="Q272" s="17" t="str">
        <f t="shared" si="14"/>
        <v/>
      </c>
      <c r="R272" s="23" t="str">
        <f ca="1">IF(AND(B272="",D272=""),"",TRIM(IF(COUNTIF($B$5:$B$304,B272)&gt;1,"Număr dublat. ","")&amp;IF(OR(C272="",D272="",H272="",I272=""),"Date incomplete. ","")&amp;IF(AND(D272&lt;&gt;"",COUNTIF('Facturi emise'!$B$5:$B$1004,D272)=0),"Factura inițială nu există în Facturi emise. ","")&amp;IF(COUNTIF('Linii storno'!$B$5:$B$1004,B272)=0,"Nicio linie stornată. ","")&amp;IF(AND(N(O272)&gt;0,O272&gt;N(N272)+0.01),"Stornat mai mult decât factura inițială. ","")&amp;IF(AND(H272="Stornare totală",ABS(N(M272)+N(N272))&gt;0.01),"Stornare totală, dar suma diferă de factura inițială. ","")&amp;IF(AND(I272="Eroare în factură",J272=""),"Emite și factura corectă. ","")&amp;IF(AND(C272&lt;&gt;"",P272&lt;&gt;"Da"),IF(TODAY()&gt;Q272,"Netransmisă în e-Factura – termen depășit. ","De transmis în e-Factura până la "&amp;RIGHT("0"&amp;DAY(Q272),2)&amp;"."&amp;RIGHT("0"&amp;MONTH(Q272),2)&amp;"."&amp;YEAR(Q272)&amp;". "),"")))</f>
        <v/>
      </c>
    </row>
    <row r="273" spans="2:18" x14ac:dyDescent="0.2">
      <c r="B273" s="15"/>
      <c r="C273" s="16"/>
      <c r="D273" s="15"/>
      <c r="E273" s="17" t="str">
        <f>IF(D273="","",IFERROR(INDEX('Facturi emise'!$D$5:$D$1004,MATCH(D273,'Facturi emise'!$B$5:$B$1004,0)),""))</f>
        <v/>
      </c>
      <c r="F273" s="18" t="str">
        <f>IF(D273="","",IFERROR(INDEX('Facturi emise'!$E$5:$E$1004,MATCH(D273,'Facturi emise'!$B$5:$B$1004,0)),""))</f>
        <v/>
      </c>
      <c r="G273" s="19" t="str">
        <f>IF(D273="","",IFERROR(INDEX('Facturi emise'!$F$5:$F$1004,MATCH(D273,'Facturi emise'!$B$5:$B$1004,0)),""))</f>
        <v/>
      </c>
      <c r="H273" s="20"/>
      <c r="I273" s="21"/>
      <c r="J273" s="15"/>
      <c r="K273" s="22" t="str">
        <f>IF(B273="","",SUMIF('Linii storno'!$B$5:$B$1004,B273,'Linii storno'!$K$5:$K$1004))</f>
        <v/>
      </c>
      <c r="L273" s="22" t="str">
        <f>IF(B273="","",SUMIF('Linii storno'!$B$5:$B$1004,B273,'Linii storno'!$L$5:$L$1004))</f>
        <v/>
      </c>
      <c r="M273" s="22" t="str">
        <f t="shared" si="12"/>
        <v/>
      </c>
      <c r="N273" s="22" t="str">
        <f>IF(D273="","",SUMIF('Facturi emise'!$B$5:$B$1004,D273,'Facturi emise'!$N$5:$N$1004))</f>
        <v/>
      </c>
      <c r="O273" s="22" t="str">
        <f t="shared" si="13"/>
        <v/>
      </c>
      <c r="P273" s="15"/>
      <c r="Q273" s="17" t="str">
        <f t="shared" si="14"/>
        <v/>
      </c>
      <c r="R273" s="23" t="str">
        <f ca="1">IF(AND(B273="",D273=""),"",TRIM(IF(COUNTIF($B$5:$B$304,B273)&gt;1,"Număr dublat. ","")&amp;IF(OR(C273="",D273="",H273="",I273=""),"Date incomplete. ","")&amp;IF(AND(D273&lt;&gt;"",COUNTIF('Facturi emise'!$B$5:$B$1004,D273)=0),"Factura inițială nu există în Facturi emise. ","")&amp;IF(COUNTIF('Linii storno'!$B$5:$B$1004,B273)=0,"Nicio linie stornată. ","")&amp;IF(AND(N(O273)&gt;0,O273&gt;N(N273)+0.01),"Stornat mai mult decât factura inițială. ","")&amp;IF(AND(H273="Stornare totală",ABS(N(M273)+N(N273))&gt;0.01),"Stornare totală, dar suma diferă de factura inițială. ","")&amp;IF(AND(I273="Eroare în factură",J273=""),"Emite și factura corectă. ","")&amp;IF(AND(C273&lt;&gt;"",P273&lt;&gt;"Da"),IF(TODAY()&gt;Q273,"Netransmisă în e-Factura – termen depășit. ","De transmis în e-Factura până la "&amp;RIGHT("0"&amp;DAY(Q273),2)&amp;"."&amp;RIGHT("0"&amp;MONTH(Q273),2)&amp;"."&amp;YEAR(Q273)&amp;". "),"")))</f>
        <v/>
      </c>
    </row>
    <row r="274" spans="2:18" x14ac:dyDescent="0.2">
      <c r="B274" s="15"/>
      <c r="C274" s="16"/>
      <c r="D274" s="15"/>
      <c r="E274" s="17" t="str">
        <f>IF(D274="","",IFERROR(INDEX('Facturi emise'!$D$5:$D$1004,MATCH(D274,'Facturi emise'!$B$5:$B$1004,0)),""))</f>
        <v/>
      </c>
      <c r="F274" s="18" t="str">
        <f>IF(D274="","",IFERROR(INDEX('Facturi emise'!$E$5:$E$1004,MATCH(D274,'Facturi emise'!$B$5:$B$1004,0)),""))</f>
        <v/>
      </c>
      <c r="G274" s="19" t="str">
        <f>IF(D274="","",IFERROR(INDEX('Facturi emise'!$F$5:$F$1004,MATCH(D274,'Facturi emise'!$B$5:$B$1004,0)),""))</f>
        <v/>
      </c>
      <c r="H274" s="20"/>
      <c r="I274" s="21"/>
      <c r="J274" s="15"/>
      <c r="K274" s="22" t="str">
        <f>IF(B274="","",SUMIF('Linii storno'!$B$5:$B$1004,B274,'Linii storno'!$K$5:$K$1004))</f>
        <v/>
      </c>
      <c r="L274" s="22" t="str">
        <f>IF(B274="","",SUMIF('Linii storno'!$B$5:$B$1004,B274,'Linii storno'!$L$5:$L$1004))</f>
        <v/>
      </c>
      <c r="M274" s="22" t="str">
        <f t="shared" si="12"/>
        <v/>
      </c>
      <c r="N274" s="22" t="str">
        <f>IF(D274="","",SUMIF('Facturi emise'!$B$5:$B$1004,D274,'Facturi emise'!$N$5:$N$1004))</f>
        <v/>
      </c>
      <c r="O274" s="22" t="str">
        <f t="shared" si="13"/>
        <v/>
      </c>
      <c r="P274" s="15"/>
      <c r="Q274" s="17" t="str">
        <f t="shared" si="14"/>
        <v/>
      </c>
      <c r="R274" s="23" t="str">
        <f ca="1">IF(AND(B274="",D274=""),"",TRIM(IF(COUNTIF($B$5:$B$304,B274)&gt;1,"Număr dublat. ","")&amp;IF(OR(C274="",D274="",H274="",I274=""),"Date incomplete. ","")&amp;IF(AND(D274&lt;&gt;"",COUNTIF('Facturi emise'!$B$5:$B$1004,D274)=0),"Factura inițială nu există în Facturi emise. ","")&amp;IF(COUNTIF('Linii storno'!$B$5:$B$1004,B274)=0,"Nicio linie stornată. ","")&amp;IF(AND(N(O274)&gt;0,O274&gt;N(N274)+0.01),"Stornat mai mult decât factura inițială. ","")&amp;IF(AND(H274="Stornare totală",ABS(N(M274)+N(N274))&gt;0.01),"Stornare totală, dar suma diferă de factura inițială. ","")&amp;IF(AND(I274="Eroare în factură",J274=""),"Emite și factura corectă. ","")&amp;IF(AND(C274&lt;&gt;"",P274&lt;&gt;"Da"),IF(TODAY()&gt;Q274,"Netransmisă în e-Factura – termen depășit. ","De transmis în e-Factura până la "&amp;RIGHT("0"&amp;DAY(Q274),2)&amp;"."&amp;RIGHT("0"&amp;MONTH(Q274),2)&amp;"."&amp;YEAR(Q274)&amp;". "),"")))</f>
        <v/>
      </c>
    </row>
    <row r="275" spans="2:18" x14ac:dyDescent="0.2">
      <c r="B275" s="15"/>
      <c r="C275" s="16"/>
      <c r="D275" s="15"/>
      <c r="E275" s="17" t="str">
        <f>IF(D275="","",IFERROR(INDEX('Facturi emise'!$D$5:$D$1004,MATCH(D275,'Facturi emise'!$B$5:$B$1004,0)),""))</f>
        <v/>
      </c>
      <c r="F275" s="18" t="str">
        <f>IF(D275="","",IFERROR(INDEX('Facturi emise'!$E$5:$E$1004,MATCH(D275,'Facturi emise'!$B$5:$B$1004,0)),""))</f>
        <v/>
      </c>
      <c r="G275" s="19" t="str">
        <f>IF(D275="","",IFERROR(INDEX('Facturi emise'!$F$5:$F$1004,MATCH(D275,'Facturi emise'!$B$5:$B$1004,0)),""))</f>
        <v/>
      </c>
      <c r="H275" s="20"/>
      <c r="I275" s="21"/>
      <c r="J275" s="15"/>
      <c r="K275" s="22" t="str">
        <f>IF(B275="","",SUMIF('Linii storno'!$B$5:$B$1004,B275,'Linii storno'!$K$5:$K$1004))</f>
        <v/>
      </c>
      <c r="L275" s="22" t="str">
        <f>IF(B275="","",SUMIF('Linii storno'!$B$5:$B$1004,B275,'Linii storno'!$L$5:$L$1004))</f>
        <v/>
      </c>
      <c r="M275" s="22" t="str">
        <f t="shared" si="12"/>
        <v/>
      </c>
      <c r="N275" s="22" t="str">
        <f>IF(D275="","",SUMIF('Facturi emise'!$B$5:$B$1004,D275,'Facturi emise'!$N$5:$N$1004))</f>
        <v/>
      </c>
      <c r="O275" s="22" t="str">
        <f t="shared" si="13"/>
        <v/>
      </c>
      <c r="P275" s="15"/>
      <c r="Q275" s="17" t="str">
        <f t="shared" si="14"/>
        <v/>
      </c>
      <c r="R275" s="23" t="str">
        <f ca="1">IF(AND(B275="",D275=""),"",TRIM(IF(COUNTIF($B$5:$B$304,B275)&gt;1,"Număr dublat. ","")&amp;IF(OR(C275="",D275="",H275="",I275=""),"Date incomplete. ","")&amp;IF(AND(D275&lt;&gt;"",COUNTIF('Facturi emise'!$B$5:$B$1004,D275)=0),"Factura inițială nu există în Facturi emise. ","")&amp;IF(COUNTIF('Linii storno'!$B$5:$B$1004,B275)=0,"Nicio linie stornată. ","")&amp;IF(AND(N(O275)&gt;0,O275&gt;N(N275)+0.01),"Stornat mai mult decât factura inițială. ","")&amp;IF(AND(H275="Stornare totală",ABS(N(M275)+N(N275))&gt;0.01),"Stornare totală, dar suma diferă de factura inițială. ","")&amp;IF(AND(I275="Eroare în factură",J275=""),"Emite și factura corectă. ","")&amp;IF(AND(C275&lt;&gt;"",P275&lt;&gt;"Da"),IF(TODAY()&gt;Q275,"Netransmisă în e-Factura – termen depășit. ","De transmis în e-Factura până la "&amp;RIGHT("0"&amp;DAY(Q275),2)&amp;"."&amp;RIGHT("0"&amp;MONTH(Q275),2)&amp;"."&amp;YEAR(Q275)&amp;". "),"")))</f>
        <v/>
      </c>
    </row>
    <row r="276" spans="2:18" x14ac:dyDescent="0.2">
      <c r="B276" s="15"/>
      <c r="C276" s="16"/>
      <c r="D276" s="15"/>
      <c r="E276" s="17" t="str">
        <f>IF(D276="","",IFERROR(INDEX('Facturi emise'!$D$5:$D$1004,MATCH(D276,'Facturi emise'!$B$5:$B$1004,0)),""))</f>
        <v/>
      </c>
      <c r="F276" s="18" t="str">
        <f>IF(D276="","",IFERROR(INDEX('Facturi emise'!$E$5:$E$1004,MATCH(D276,'Facturi emise'!$B$5:$B$1004,0)),""))</f>
        <v/>
      </c>
      <c r="G276" s="19" t="str">
        <f>IF(D276="","",IFERROR(INDEX('Facturi emise'!$F$5:$F$1004,MATCH(D276,'Facturi emise'!$B$5:$B$1004,0)),""))</f>
        <v/>
      </c>
      <c r="H276" s="20"/>
      <c r="I276" s="21"/>
      <c r="J276" s="15"/>
      <c r="K276" s="22" t="str">
        <f>IF(B276="","",SUMIF('Linii storno'!$B$5:$B$1004,B276,'Linii storno'!$K$5:$K$1004))</f>
        <v/>
      </c>
      <c r="L276" s="22" t="str">
        <f>IF(B276="","",SUMIF('Linii storno'!$B$5:$B$1004,B276,'Linii storno'!$L$5:$L$1004))</f>
        <v/>
      </c>
      <c r="M276" s="22" t="str">
        <f t="shared" si="12"/>
        <v/>
      </c>
      <c r="N276" s="22" t="str">
        <f>IF(D276="","",SUMIF('Facturi emise'!$B$5:$B$1004,D276,'Facturi emise'!$N$5:$N$1004))</f>
        <v/>
      </c>
      <c r="O276" s="22" t="str">
        <f t="shared" si="13"/>
        <v/>
      </c>
      <c r="P276" s="15"/>
      <c r="Q276" s="17" t="str">
        <f t="shared" si="14"/>
        <v/>
      </c>
      <c r="R276" s="23" t="str">
        <f ca="1">IF(AND(B276="",D276=""),"",TRIM(IF(COUNTIF($B$5:$B$304,B276)&gt;1,"Număr dublat. ","")&amp;IF(OR(C276="",D276="",H276="",I276=""),"Date incomplete. ","")&amp;IF(AND(D276&lt;&gt;"",COUNTIF('Facturi emise'!$B$5:$B$1004,D276)=0),"Factura inițială nu există în Facturi emise. ","")&amp;IF(COUNTIF('Linii storno'!$B$5:$B$1004,B276)=0,"Nicio linie stornată. ","")&amp;IF(AND(N(O276)&gt;0,O276&gt;N(N276)+0.01),"Stornat mai mult decât factura inițială. ","")&amp;IF(AND(H276="Stornare totală",ABS(N(M276)+N(N276))&gt;0.01),"Stornare totală, dar suma diferă de factura inițială. ","")&amp;IF(AND(I276="Eroare în factură",J276=""),"Emite și factura corectă. ","")&amp;IF(AND(C276&lt;&gt;"",P276&lt;&gt;"Da"),IF(TODAY()&gt;Q276,"Netransmisă în e-Factura – termen depășit. ","De transmis în e-Factura până la "&amp;RIGHT("0"&amp;DAY(Q276),2)&amp;"."&amp;RIGHT("0"&amp;MONTH(Q276),2)&amp;"."&amp;YEAR(Q276)&amp;". "),"")))</f>
        <v/>
      </c>
    </row>
    <row r="277" spans="2:18" x14ac:dyDescent="0.2">
      <c r="B277" s="15"/>
      <c r="C277" s="16"/>
      <c r="D277" s="15"/>
      <c r="E277" s="17" t="str">
        <f>IF(D277="","",IFERROR(INDEX('Facturi emise'!$D$5:$D$1004,MATCH(D277,'Facturi emise'!$B$5:$B$1004,0)),""))</f>
        <v/>
      </c>
      <c r="F277" s="18" t="str">
        <f>IF(D277="","",IFERROR(INDEX('Facturi emise'!$E$5:$E$1004,MATCH(D277,'Facturi emise'!$B$5:$B$1004,0)),""))</f>
        <v/>
      </c>
      <c r="G277" s="19" t="str">
        <f>IF(D277="","",IFERROR(INDEX('Facturi emise'!$F$5:$F$1004,MATCH(D277,'Facturi emise'!$B$5:$B$1004,0)),""))</f>
        <v/>
      </c>
      <c r="H277" s="20"/>
      <c r="I277" s="21"/>
      <c r="J277" s="15"/>
      <c r="K277" s="22" t="str">
        <f>IF(B277="","",SUMIF('Linii storno'!$B$5:$B$1004,B277,'Linii storno'!$K$5:$K$1004))</f>
        <v/>
      </c>
      <c r="L277" s="22" t="str">
        <f>IF(B277="","",SUMIF('Linii storno'!$B$5:$B$1004,B277,'Linii storno'!$L$5:$L$1004))</f>
        <v/>
      </c>
      <c r="M277" s="22" t="str">
        <f t="shared" si="12"/>
        <v/>
      </c>
      <c r="N277" s="22" t="str">
        <f>IF(D277="","",SUMIF('Facturi emise'!$B$5:$B$1004,D277,'Facturi emise'!$N$5:$N$1004))</f>
        <v/>
      </c>
      <c r="O277" s="22" t="str">
        <f t="shared" si="13"/>
        <v/>
      </c>
      <c r="P277" s="15"/>
      <c r="Q277" s="17" t="str">
        <f t="shared" si="14"/>
        <v/>
      </c>
      <c r="R277" s="23" t="str">
        <f ca="1">IF(AND(B277="",D277=""),"",TRIM(IF(COUNTIF($B$5:$B$304,B277)&gt;1,"Număr dublat. ","")&amp;IF(OR(C277="",D277="",H277="",I277=""),"Date incomplete. ","")&amp;IF(AND(D277&lt;&gt;"",COUNTIF('Facturi emise'!$B$5:$B$1004,D277)=0),"Factura inițială nu există în Facturi emise. ","")&amp;IF(COUNTIF('Linii storno'!$B$5:$B$1004,B277)=0,"Nicio linie stornată. ","")&amp;IF(AND(N(O277)&gt;0,O277&gt;N(N277)+0.01),"Stornat mai mult decât factura inițială. ","")&amp;IF(AND(H277="Stornare totală",ABS(N(M277)+N(N277))&gt;0.01),"Stornare totală, dar suma diferă de factura inițială. ","")&amp;IF(AND(I277="Eroare în factură",J277=""),"Emite și factura corectă. ","")&amp;IF(AND(C277&lt;&gt;"",P277&lt;&gt;"Da"),IF(TODAY()&gt;Q277,"Netransmisă în e-Factura – termen depășit. ","De transmis în e-Factura până la "&amp;RIGHT("0"&amp;DAY(Q277),2)&amp;"."&amp;RIGHT("0"&amp;MONTH(Q277),2)&amp;"."&amp;YEAR(Q277)&amp;". "),"")))</f>
        <v/>
      </c>
    </row>
    <row r="278" spans="2:18" x14ac:dyDescent="0.2">
      <c r="B278" s="15"/>
      <c r="C278" s="16"/>
      <c r="D278" s="15"/>
      <c r="E278" s="17" t="str">
        <f>IF(D278="","",IFERROR(INDEX('Facturi emise'!$D$5:$D$1004,MATCH(D278,'Facturi emise'!$B$5:$B$1004,0)),""))</f>
        <v/>
      </c>
      <c r="F278" s="18" t="str">
        <f>IF(D278="","",IFERROR(INDEX('Facturi emise'!$E$5:$E$1004,MATCH(D278,'Facturi emise'!$B$5:$B$1004,0)),""))</f>
        <v/>
      </c>
      <c r="G278" s="19" t="str">
        <f>IF(D278="","",IFERROR(INDEX('Facturi emise'!$F$5:$F$1004,MATCH(D278,'Facturi emise'!$B$5:$B$1004,0)),""))</f>
        <v/>
      </c>
      <c r="H278" s="20"/>
      <c r="I278" s="21"/>
      <c r="J278" s="15"/>
      <c r="K278" s="22" t="str">
        <f>IF(B278="","",SUMIF('Linii storno'!$B$5:$B$1004,B278,'Linii storno'!$K$5:$K$1004))</f>
        <v/>
      </c>
      <c r="L278" s="22" t="str">
        <f>IF(B278="","",SUMIF('Linii storno'!$B$5:$B$1004,B278,'Linii storno'!$L$5:$L$1004))</f>
        <v/>
      </c>
      <c r="M278" s="22" t="str">
        <f t="shared" si="12"/>
        <v/>
      </c>
      <c r="N278" s="22" t="str">
        <f>IF(D278="","",SUMIF('Facturi emise'!$B$5:$B$1004,D278,'Facturi emise'!$N$5:$N$1004))</f>
        <v/>
      </c>
      <c r="O278" s="22" t="str">
        <f t="shared" si="13"/>
        <v/>
      </c>
      <c r="P278" s="15"/>
      <c r="Q278" s="17" t="str">
        <f t="shared" si="14"/>
        <v/>
      </c>
      <c r="R278" s="23" t="str">
        <f ca="1">IF(AND(B278="",D278=""),"",TRIM(IF(COUNTIF($B$5:$B$304,B278)&gt;1,"Număr dublat. ","")&amp;IF(OR(C278="",D278="",H278="",I278=""),"Date incomplete. ","")&amp;IF(AND(D278&lt;&gt;"",COUNTIF('Facturi emise'!$B$5:$B$1004,D278)=0),"Factura inițială nu există în Facturi emise. ","")&amp;IF(COUNTIF('Linii storno'!$B$5:$B$1004,B278)=0,"Nicio linie stornată. ","")&amp;IF(AND(N(O278)&gt;0,O278&gt;N(N278)+0.01),"Stornat mai mult decât factura inițială. ","")&amp;IF(AND(H278="Stornare totală",ABS(N(M278)+N(N278))&gt;0.01),"Stornare totală, dar suma diferă de factura inițială. ","")&amp;IF(AND(I278="Eroare în factură",J278=""),"Emite și factura corectă. ","")&amp;IF(AND(C278&lt;&gt;"",P278&lt;&gt;"Da"),IF(TODAY()&gt;Q278,"Netransmisă în e-Factura – termen depășit. ","De transmis în e-Factura până la "&amp;RIGHT("0"&amp;DAY(Q278),2)&amp;"."&amp;RIGHT("0"&amp;MONTH(Q278),2)&amp;"."&amp;YEAR(Q278)&amp;". "),"")))</f>
        <v/>
      </c>
    </row>
    <row r="279" spans="2:18" x14ac:dyDescent="0.2">
      <c r="B279" s="15"/>
      <c r="C279" s="16"/>
      <c r="D279" s="15"/>
      <c r="E279" s="17" t="str">
        <f>IF(D279="","",IFERROR(INDEX('Facturi emise'!$D$5:$D$1004,MATCH(D279,'Facturi emise'!$B$5:$B$1004,0)),""))</f>
        <v/>
      </c>
      <c r="F279" s="18" t="str">
        <f>IF(D279="","",IFERROR(INDEX('Facturi emise'!$E$5:$E$1004,MATCH(D279,'Facturi emise'!$B$5:$B$1004,0)),""))</f>
        <v/>
      </c>
      <c r="G279" s="19" t="str">
        <f>IF(D279="","",IFERROR(INDEX('Facturi emise'!$F$5:$F$1004,MATCH(D279,'Facturi emise'!$B$5:$B$1004,0)),""))</f>
        <v/>
      </c>
      <c r="H279" s="20"/>
      <c r="I279" s="21"/>
      <c r="J279" s="15"/>
      <c r="K279" s="22" t="str">
        <f>IF(B279="","",SUMIF('Linii storno'!$B$5:$B$1004,B279,'Linii storno'!$K$5:$K$1004))</f>
        <v/>
      </c>
      <c r="L279" s="22" t="str">
        <f>IF(B279="","",SUMIF('Linii storno'!$B$5:$B$1004,B279,'Linii storno'!$L$5:$L$1004))</f>
        <v/>
      </c>
      <c r="M279" s="22" t="str">
        <f t="shared" si="12"/>
        <v/>
      </c>
      <c r="N279" s="22" t="str">
        <f>IF(D279="","",SUMIF('Facturi emise'!$B$5:$B$1004,D279,'Facturi emise'!$N$5:$N$1004))</f>
        <v/>
      </c>
      <c r="O279" s="22" t="str">
        <f t="shared" si="13"/>
        <v/>
      </c>
      <c r="P279" s="15"/>
      <c r="Q279" s="17" t="str">
        <f t="shared" si="14"/>
        <v/>
      </c>
      <c r="R279" s="23" t="str">
        <f ca="1">IF(AND(B279="",D279=""),"",TRIM(IF(COUNTIF($B$5:$B$304,B279)&gt;1,"Număr dublat. ","")&amp;IF(OR(C279="",D279="",H279="",I279=""),"Date incomplete. ","")&amp;IF(AND(D279&lt;&gt;"",COUNTIF('Facturi emise'!$B$5:$B$1004,D279)=0),"Factura inițială nu există în Facturi emise. ","")&amp;IF(COUNTIF('Linii storno'!$B$5:$B$1004,B279)=0,"Nicio linie stornată. ","")&amp;IF(AND(N(O279)&gt;0,O279&gt;N(N279)+0.01),"Stornat mai mult decât factura inițială. ","")&amp;IF(AND(H279="Stornare totală",ABS(N(M279)+N(N279))&gt;0.01),"Stornare totală, dar suma diferă de factura inițială. ","")&amp;IF(AND(I279="Eroare în factură",J279=""),"Emite și factura corectă. ","")&amp;IF(AND(C279&lt;&gt;"",P279&lt;&gt;"Da"),IF(TODAY()&gt;Q279,"Netransmisă în e-Factura – termen depășit. ","De transmis în e-Factura până la "&amp;RIGHT("0"&amp;DAY(Q279),2)&amp;"."&amp;RIGHT("0"&amp;MONTH(Q279),2)&amp;"."&amp;YEAR(Q279)&amp;". "),"")))</f>
        <v/>
      </c>
    </row>
    <row r="280" spans="2:18" x14ac:dyDescent="0.2">
      <c r="B280" s="15"/>
      <c r="C280" s="16"/>
      <c r="D280" s="15"/>
      <c r="E280" s="17" t="str">
        <f>IF(D280="","",IFERROR(INDEX('Facturi emise'!$D$5:$D$1004,MATCH(D280,'Facturi emise'!$B$5:$B$1004,0)),""))</f>
        <v/>
      </c>
      <c r="F280" s="18" t="str">
        <f>IF(D280="","",IFERROR(INDEX('Facturi emise'!$E$5:$E$1004,MATCH(D280,'Facturi emise'!$B$5:$B$1004,0)),""))</f>
        <v/>
      </c>
      <c r="G280" s="19" t="str">
        <f>IF(D280="","",IFERROR(INDEX('Facturi emise'!$F$5:$F$1004,MATCH(D280,'Facturi emise'!$B$5:$B$1004,0)),""))</f>
        <v/>
      </c>
      <c r="H280" s="20"/>
      <c r="I280" s="21"/>
      <c r="J280" s="15"/>
      <c r="K280" s="22" t="str">
        <f>IF(B280="","",SUMIF('Linii storno'!$B$5:$B$1004,B280,'Linii storno'!$K$5:$K$1004))</f>
        <v/>
      </c>
      <c r="L280" s="22" t="str">
        <f>IF(B280="","",SUMIF('Linii storno'!$B$5:$B$1004,B280,'Linii storno'!$L$5:$L$1004))</f>
        <v/>
      </c>
      <c r="M280" s="22" t="str">
        <f t="shared" si="12"/>
        <v/>
      </c>
      <c r="N280" s="22" t="str">
        <f>IF(D280="","",SUMIF('Facturi emise'!$B$5:$B$1004,D280,'Facturi emise'!$N$5:$N$1004))</f>
        <v/>
      </c>
      <c r="O280" s="22" t="str">
        <f t="shared" si="13"/>
        <v/>
      </c>
      <c r="P280" s="15"/>
      <c r="Q280" s="17" t="str">
        <f t="shared" si="14"/>
        <v/>
      </c>
      <c r="R280" s="23" t="str">
        <f ca="1">IF(AND(B280="",D280=""),"",TRIM(IF(COUNTIF($B$5:$B$304,B280)&gt;1,"Număr dublat. ","")&amp;IF(OR(C280="",D280="",H280="",I280=""),"Date incomplete. ","")&amp;IF(AND(D280&lt;&gt;"",COUNTIF('Facturi emise'!$B$5:$B$1004,D280)=0),"Factura inițială nu există în Facturi emise. ","")&amp;IF(COUNTIF('Linii storno'!$B$5:$B$1004,B280)=0,"Nicio linie stornată. ","")&amp;IF(AND(N(O280)&gt;0,O280&gt;N(N280)+0.01),"Stornat mai mult decât factura inițială. ","")&amp;IF(AND(H280="Stornare totală",ABS(N(M280)+N(N280))&gt;0.01),"Stornare totală, dar suma diferă de factura inițială. ","")&amp;IF(AND(I280="Eroare în factură",J280=""),"Emite și factura corectă. ","")&amp;IF(AND(C280&lt;&gt;"",P280&lt;&gt;"Da"),IF(TODAY()&gt;Q280,"Netransmisă în e-Factura – termen depășit. ","De transmis în e-Factura până la "&amp;RIGHT("0"&amp;DAY(Q280),2)&amp;"."&amp;RIGHT("0"&amp;MONTH(Q280),2)&amp;"."&amp;YEAR(Q280)&amp;". "),"")))</f>
        <v/>
      </c>
    </row>
    <row r="281" spans="2:18" x14ac:dyDescent="0.2">
      <c r="B281" s="15"/>
      <c r="C281" s="16"/>
      <c r="D281" s="15"/>
      <c r="E281" s="17" t="str">
        <f>IF(D281="","",IFERROR(INDEX('Facturi emise'!$D$5:$D$1004,MATCH(D281,'Facturi emise'!$B$5:$B$1004,0)),""))</f>
        <v/>
      </c>
      <c r="F281" s="18" t="str">
        <f>IF(D281="","",IFERROR(INDEX('Facturi emise'!$E$5:$E$1004,MATCH(D281,'Facturi emise'!$B$5:$B$1004,0)),""))</f>
        <v/>
      </c>
      <c r="G281" s="19" t="str">
        <f>IF(D281="","",IFERROR(INDEX('Facturi emise'!$F$5:$F$1004,MATCH(D281,'Facturi emise'!$B$5:$B$1004,0)),""))</f>
        <v/>
      </c>
      <c r="H281" s="20"/>
      <c r="I281" s="21"/>
      <c r="J281" s="15"/>
      <c r="K281" s="22" t="str">
        <f>IF(B281="","",SUMIF('Linii storno'!$B$5:$B$1004,B281,'Linii storno'!$K$5:$K$1004))</f>
        <v/>
      </c>
      <c r="L281" s="22" t="str">
        <f>IF(B281="","",SUMIF('Linii storno'!$B$5:$B$1004,B281,'Linii storno'!$L$5:$L$1004))</f>
        <v/>
      </c>
      <c r="M281" s="22" t="str">
        <f t="shared" si="12"/>
        <v/>
      </c>
      <c r="N281" s="22" t="str">
        <f>IF(D281="","",SUMIF('Facturi emise'!$B$5:$B$1004,D281,'Facturi emise'!$N$5:$N$1004))</f>
        <v/>
      </c>
      <c r="O281" s="22" t="str">
        <f t="shared" si="13"/>
        <v/>
      </c>
      <c r="P281" s="15"/>
      <c r="Q281" s="17" t="str">
        <f t="shared" si="14"/>
        <v/>
      </c>
      <c r="R281" s="23" t="str">
        <f ca="1">IF(AND(B281="",D281=""),"",TRIM(IF(COUNTIF($B$5:$B$304,B281)&gt;1,"Număr dublat. ","")&amp;IF(OR(C281="",D281="",H281="",I281=""),"Date incomplete. ","")&amp;IF(AND(D281&lt;&gt;"",COUNTIF('Facturi emise'!$B$5:$B$1004,D281)=0),"Factura inițială nu există în Facturi emise. ","")&amp;IF(COUNTIF('Linii storno'!$B$5:$B$1004,B281)=0,"Nicio linie stornată. ","")&amp;IF(AND(N(O281)&gt;0,O281&gt;N(N281)+0.01),"Stornat mai mult decât factura inițială. ","")&amp;IF(AND(H281="Stornare totală",ABS(N(M281)+N(N281))&gt;0.01),"Stornare totală, dar suma diferă de factura inițială. ","")&amp;IF(AND(I281="Eroare în factură",J281=""),"Emite și factura corectă. ","")&amp;IF(AND(C281&lt;&gt;"",P281&lt;&gt;"Da"),IF(TODAY()&gt;Q281,"Netransmisă în e-Factura – termen depășit. ","De transmis în e-Factura până la "&amp;RIGHT("0"&amp;DAY(Q281),2)&amp;"."&amp;RIGHT("0"&amp;MONTH(Q281),2)&amp;"."&amp;YEAR(Q281)&amp;". "),"")))</f>
        <v/>
      </c>
    </row>
    <row r="282" spans="2:18" x14ac:dyDescent="0.2">
      <c r="B282" s="15"/>
      <c r="C282" s="16"/>
      <c r="D282" s="15"/>
      <c r="E282" s="17" t="str">
        <f>IF(D282="","",IFERROR(INDEX('Facturi emise'!$D$5:$D$1004,MATCH(D282,'Facturi emise'!$B$5:$B$1004,0)),""))</f>
        <v/>
      </c>
      <c r="F282" s="18" t="str">
        <f>IF(D282="","",IFERROR(INDEX('Facturi emise'!$E$5:$E$1004,MATCH(D282,'Facturi emise'!$B$5:$B$1004,0)),""))</f>
        <v/>
      </c>
      <c r="G282" s="19" t="str">
        <f>IF(D282="","",IFERROR(INDEX('Facturi emise'!$F$5:$F$1004,MATCH(D282,'Facturi emise'!$B$5:$B$1004,0)),""))</f>
        <v/>
      </c>
      <c r="H282" s="20"/>
      <c r="I282" s="21"/>
      <c r="J282" s="15"/>
      <c r="K282" s="22" t="str">
        <f>IF(B282="","",SUMIF('Linii storno'!$B$5:$B$1004,B282,'Linii storno'!$K$5:$K$1004))</f>
        <v/>
      </c>
      <c r="L282" s="22" t="str">
        <f>IF(B282="","",SUMIF('Linii storno'!$B$5:$B$1004,B282,'Linii storno'!$L$5:$L$1004))</f>
        <v/>
      </c>
      <c r="M282" s="22" t="str">
        <f t="shared" si="12"/>
        <v/>
      </c>
      <c r="N282" s="22" t="str">
        <f>IF(D282="","",SUMIF('Facturi emise'!$B$5:$B$1004,D282,'Facturi emise'!$N$5:$N$1004))</f>
        <v/>
      </c>
      <c r="O282" s="22" t="str">
        <f t="shared" si="13"/>
        <v/>
      </c>
      <c r="P282" s="15"/>
      <c r="Q282" s="17" t="str">
        <f t="shared" si="14"/>
        <v/>
      </c>
      <c r="R282" s="23" t="str">
        <f ca="1">IF(AND(B282="",D282=""),"",TRIM(IF(COUNTIF($B$5:$B$304,B282)&gt;1,"Număr dublat. ","")&amp;IF(OR(C282="",D282="",H282="",I282=""),"Date incomplete. ","")&amp;IF(AND(D282&lt;&gt;"",COUNTIF('Facturi emise'!$B$5:$B$1004,D282)=0),"Factura inițială nu există în Facturi emise. ","")&amp;IF(COUNTIF('Linii storno'!$B$5:$B$1004,B282)=0,"Nicio linie stornată. ","")&amp;IF(AND(N(O282)&gt;0,O282&gt;N(N282)+0.01),"Stornat mai mult decât factura inițială. ","")&amp;IF(AND(H282="Stornare totală",ABS(N(M282)+N(N282))&gt;0.01),"Stornare totală, dar suma diferă de factura inițială. ","")&amp;IF(AND(I282="Eroare în factură",J282=""),"Emite și factura corectă. ","")&amp;IF(AND(C282&lt;&gt;"",P282&lt;&gt;"Da"),IF(TODAY()&gt;Q282,"Netransmisă în e-Factura – termen depășit. ","De transmis în e-Factura până la "&amp;RIGHT("0"&amp;DAY(Q282),2)&amp;"."&amp;RIGHT("0"&amp;MONTH(Q282),2)&amp;"."&amp;YEAR(Q282)&amp;". "),"")))</f>
        <v/>
      </c>
    </row>
    <row r="283" spans="2:18" x14ac:dyDescent="0.2">
      <c r="B283" s="15"/>
      <c r="C283" s="16"/>
      <c r="D283" s="15"/>
      <c r="E283" s="17" t="str">
        <f>IF(D283="","",IFERROR(INDEX('Facturi emise'!$D$5:$D$1004,MATCH(D283,'Facturi emise'!$B$5:$B$1004,0)),""))</f>
        <v/>
      </c>
      <c r="F283" s="18" t="str">
        <f>IF(D283="","",IFERROR(INDEX('Facturi emise'!$E$5:$E$1004,MATCH(D283,'Facturi emise'!$B$5:$B$1004,0)),""))</f>
        <v/>
      </c>
      <c r="G283" s="19" t="str">
        <f>IF(D283="","",IFERROR(INDEX('Facturi emise'!$F$5:$F$1004,MATCH(D283,'Facturi emise'!$B$5:$B$1004,0)),""))</f>
        <v/>
      </c>
      <c r="H283" s="20"/>
      <c r="I283" s="21"/>
      <c r="J283" s="15"/>
      <c r="K283" s="22" t="str">
        <f>IF(B283="","",SUMIF('Linii storno'!$B$5:$B$1004,B283,'Linii storno'!$K$5:$K$1004))</f>
        <v/>
      </c>
      <c r="L283" s="22" t="str">
        <f>IF(B283="","",SUMIF('Linii storno'!$B$5:$B$1004,B283,'Linii storno'!$L$5:$L$1004))</f>
        <v/>
      </c>
      <c r="M283" s="22" t="str">
        <f t="shared" si="12"/>
        <v/>
      </c>
      <c r="N283" s="22" t="str">
        <f>IF(D283="","",SUMIF('Facturi emise'!$B$5:$B$1004,D283,'Facturi emise'!$N$5:$N$1004))</f>
        <v/>
      </c>
      <c r="O283" s="22" t="str">
        <f t="shared" si="13"/>
        <v/>
      </c>
      <c r="P283" s="15"/>
      <c r="Q283" s="17" t="str">
        <f t="shared" si="14"/>
        <v/>
      </c>
      <c r="R283" s="23" t="str">
        <f ca="1">IF(AND(B283="",D283=""),"",TRIM(IF(COUNTIF($B$5:$B$304,B283)&gt;1,"Număr dublat. ","")&amp;IF(OR(C283="",D283="",H283="",I283=""),"Date incomplete. ","")&amp;IF(AND(D283&lt;&gt;"",COUNTIF('Facturi emise'!$B$5:$B$1004,D283)=0),"Factura inițială nu există în Facturi emise. ","")&amp;IF(COUNTIF('Linii storno'!$B$5:$B$1004,B283)=0,"Nicio linie stornată. ","")&amp;IF(AND(N(O283)&gt;0,O283&gt;N(N283)+0.01),"Stornat mai mult decât factura inițială. ","")&amp;IF(AND(H283="Stornare totală",ABS(N(M283)+N(N283))&gt;0.01),"Stornare totală, dar suma diferă de factura inițială. ","")&amp;IF(AND(I283="Eroare în factură",J283=""),"Emite și factura corectă. ","")&amp;IF(AND(C283&lt;&gt;"",P283&lt;&gt;"Da"),IF(TODAY()&gt;Q283,"Netransmisă în e-Factura – termen depășit. ","De transmis în e-Factura până la "&amp;RIGHT("0"&amp;DAY(Q283),2)&amp;"."&amp;RIGHT("0"&amp;MONTH(Q283),2)&amp;"."&amp;YEAR(Q283)&amp;". "),"")))</f>
        <v/>
      </c>
    </row>
    <row r="284" spans="2:18" x14ac:dyDescent="0.2">
      <c r="B284" s="15"/>
      <c r="C284" s="16"/>
      <c r="D284" s="15"/>
      <c r="E284" s="17" t="str">
        <f>IF(D284="","",IFERROR(INDEX('Facturi emise'!$D$5:$D$1004,MATCH(D284,'Facturi emise'!$B$5:$B$1004,0)),""))</f>
        <v/>
      </c>
      <c r="F284" s="18" t="str">
        <f>IF(D284="","",IFERROR(INDEX('Facturi emise'!$E$5:$E$1004,MATCH(D284,'Facturi emise'!$B$5:$B$1004,0)),""))</f>
        <v/>
      </c>
      <c r="G284" s="19" t="str">
        <f>IF(D284="","",IFERROR(INDEX('Facturi emise'!$F$5:$F$1004,MATCH(D284,'Facturi emise'!$B$5:$B$1004,0)),""))</f>
        <v/>
      </c>
      <c r="H284" s="20"/>
      <c r="I284" s="21"/>
      <c r="J284" s="15"/>
      <c r="K284" s="22" t="str">
        <f>IF(B284="","",SUMIF('Linii storno'!$B$5:$B$1004,B284,'Linii storno'!$K$5:$K$1004))</f>
        <v/>
      </c>
      <c r="L284" s="22" t="str">
        <f>IF(B284="","",SUMIF('Linii storno'!$B$5:$B$1004,B284,'Linii storno'!$L$5:$L$1004))</f>
        <v/>
      </c>
      <c r="M284" s="22" t="str">
        <f t="shared" si="12"/>
        <v/>
      </c>
      <c r="N284" s="22" t="str">
        <f>IF(D284="","",SUMIF('Facturi emise'!$B$5:$B$1004,D284,'Facturi emise'!$N$5:$N$1004))</f>
        <v/>
      </c>
      <c r="O284" s="22" t="str">
        <f t="shared" si="13"/>
        <v/>
      </c>
      <c r="P284" s="15"/>
      <c r="Q284" s="17" t="str">
        <f t="shared" si="14"/>
        <v/>
      </c>
      <c r="R284" s="23" t="str">
        <f ca="1">IF(AND(B284="",D284=""),"",TRIM(IF(COUNTIF($B$5:$B$304,B284)&gt;1,"Număr dublat. ","")&amp;IF(OR(C284="",D284="",H284="",I284=""),"Date incomplete. ","")&amp;IF(AND(D284&lt;&gt;"",COUNTIF('Facturi emise'!$B$5:$B$1004,D284)=0),"Factura inițială nu există în Facturi emise. ","")&amp;IF(COUNTIF('Linii storno'!$B$5:$B$1004,B284)=0,"Nicio linie stornată. ","")&amp;IF(AND(N(O284)&gt;0,O284&gt;N(N284)+0.01),"Stornat mai mult decât factura inițială. ","")&amp;IF(AND(H284="Stornare totală",ABS(N(M284)+N(N284))&gt;0.01),"Stornare totală, dar suma diferă de factura inițială. ","")&amp;IF(AND(I284="Eroare în factură",J284=""),"Emite și factura corectă. ","")&amp;IF(AND(C284&lt;&gt;"",P284&lt;&gt;"Da"),IF(TODAY()&gt;Q284,"Netransmisă în e-Factura – termen depășit. ","De transmis în e-Factura până la "&amp;RIGHT("0"&amp;DAY(Q284),2)&amp;"."&amp;RIGHT("0"&amp;MONTH(Q284),2)&amp;"."&amp;YEAR(Q284)&amp;". "),"")))</f>
        <v/>
      </c>
    </row>
    <row r="285" spans="2:18" x14ac:dyDescent="0.2">
      <c r="B285" s="15"/>
      <c r="C285" s="16"/>
      <c r="D285" s="15"/>
      <c r="E285" s="17" t="str">
        <f>IF(D285="","",IFERROR(INDEX('Facturi emise'!$D$5:$D$1004,MATCH(D285,'Facturi emise'!$B$5:$B$1004,0)),""))</f>
        <v/>
      </c>
      <c r="F285" s="18" t="str">
        <f>IF(D285="","",IFERROR(INDEX('Facturi emise'!$E$5:$E$1004,MATCH(D285,'Facturi emise'!$B$5:$B$1004,0)),""))</f>
        <v/>
      </c>
      <c r="G285" s="19" t="str">
        <f>IF(D285="","",IFERROR(INDEX('Facturi emise'!$F$5:$F$1004,MATCH(D285,'Facturi emise'!$B$5:$B$1004,0)),""))</f>
        <v/>
      </c>
      <c r="H285" s="20"/>
      <c r="I285" s="21"/>
      <c r="J285" s="15"/>
      <c r="K285" s="22" t="str">
        <f>IF(B285="","",SUMIF('Linii storno'!$B$5:$B$1004,B285,'Linii storno'!$K$5:$K$1004))</f>
        <v/>
      </c>
      <c r="L285" s="22" t="str">
        <f>IF(B285="","",SUMIF('Linii storno'!$B$5:$B$1004,B285,'Linii storno'!$L$5:$L$1004))</f>
        <v/>
      </c>
      <c r="M285" s="22" t="str">
        <f t="shared" si="12"/>
        <v/>
      </c>
      <c r="N285" s="22" t="str">
        <f>IF(D285="","",SUMIF('Facturi emise'!$B$5:$B$1004,D285,'Facturi emise'!$N$5:$N$1004))</f>
        <v/>
      </c>
      <c r="O285" s="22" t="str">
        <f t="shared" si="13"/>
        <v/>
      </c>
      <c r="P285" s="15"/>
      <c r="Q285" s="17" t="str">
        <f t="shared" si="14"/>
        <v/>
      </c>
      <c r="R285" s="23" t="str">
        <f ca="1">IF(AND(B285="",D285=""),"",TRIM(IF(COUNTIF($B$5:$B$304,B285)&gt;1,"Număr dublat. ","")&amp;IF(OR(C285="",D285="",H285="",I285=""),"Date incomplete. ","")&amp;IF(AND(D285&lt;&gt;"",COUNTIF('Facturi emise'!$B$5:$B$1004,D285)=0),"Factura inițială nu există în Facturi emise. ","")&amp;IF(COUNTIF('Linii storno'!$B$5:$B$1004,B285)=0,"Nicio linie stornată. ","")&amp;IF(AND(N(O285)&gt;0,O285&gt;N(N285)+0.01),"Stornat mai mult decât factura inițială. ","")&amp;IF(AND(H285="Stornare totală",ABS(N(M285)+N(N285))&gt;0.01),"Stornare totală, dar suma diferă de factura inițială. ","")&amp;IF(AND(I285="Eroare în factură",J285=""),"Emite și factura corectă. ","")&amp;IF(AND(C285&lt;&gt;"",P285&lt;&gt;"Da"),IF(TODAY()&gt;Q285,"Netransmisă în e-Factura – termen depășit. ","De transmis în e-Factura până la "&amp;RIGHT("0"&amp;DAY(Q285),2)&amp;"."&amp;RIGHT("0"&amp;MONTH(Q285),2)&amp;"."&amp;YEAR(Q285)&amp;". "),"")))</f>
        <v/>
      </c>
    </row>
    <row r="286" spans="2:18" x14ac:dyDescent="0.2">
      <c r="B286" s="15"/>
      <c r="C286" s="16"/>
      <c r="D286" s="15"/>
      <c r="E286" s="17" t="str">
        <f>IF(D286="","",IFERROR(INDEX('Facturi emise'!$D$5:$D$1004,MATCH(D286,'Facturi emise'!$B$5:$B$1004,0)),""))</f>
        <v/>
      </c>
      <c r="F286" s="18" t="str">
        <f>IF(D286="","",IFERROR(INDEX('Facturi emise'!$E$5:$E$1004,MATCH(D286,'Facturi emise'!$B$5:$B$1004,0)),""))</f>
        <v/>
      </c>
      <c r="G286" s="19" t="str">
        <f>IF(D286="","",IFERROR(INDEX('Facturi emise'!$F$5:$F$1004,MATCH(D286,'Facturi emise'!$B$5:$B$1004,0)),""))</f>
        <v/>
      </c>
      <c r="H286" s="20"/>
      <c r="I286" s="21"/>
      <c r="J286" s="15"/>
      <c r="K286" s="22" t="str">
        <f>IF(B286="","",SUMIF('Linii storno'!$B$5:$B$1004,B286,'Linii storno'!$K$5:$K$1004))</f>
        <v/>
      </c>
      <c r="L286" s="22" t="str">
        <f>IF(B286="","",SUMIF('Linii storno'!$B$5:$B$1004,B286,'Linii storno'!$L$5:$L$1004))</f>
        <v/>
      </c>
      <c r="M286" s="22" t="str">
        <f t="shared" si="12"/>
        <v/>
      </c>
      <c r="N286" s="22" t="str">
        <f>IF(D286="","",SUMIF('Facturi emise'!$B$5:$B$1004,D286,'Facturi emise'!$N$5:$N$1004))</f>
        <v/>
      </c>
      <c r="O286" s="22" t="str">
        <f t="shared" si="13"/>
        <v/>
      </c>
      <c r="P286" s="15"/>
      <c r="Q286" s="17" t="str">
        <f t="shared" si="14"/>
        <v/>
      </c>
      <c r="R286" s="23" t="str">
        <f ca="1">IF(AND(B286="",D286=""),"",TRIM(IF(COUNTIF($B$5:$B$304,B286)&gt;1,"Număr dublat. ","")&amp;IF(OR(C286="",D286="",H286="",I286=""),"Date incomplete. ","")&amp;IF(AND(D286&lt;&gt;"",COUNTIF('Facturi emise'!$B$5:$B$1004,D286)=0),"Factura inițială nu există în Facturi emise. ","")&amp;IF(COUNTIF('Linii storno'!$B$5:$B$1004,B286)=0,"Nicio linie stornată. ","")&amp;IF(AND(N(O286)&gt;0,O286&gt;N(N286)+0.01),"Stornat mai mult decât factura inițială. ","")&amp;IF(AND(H286="Stornare totală",ABS(N(M286)+N(N286))&gt;0.01),"Stornare totală, dar suma diferă de factura inițială. ","")&amp;IF(AND(I286="Eroare în factură",J286=""),"Emite și factura corectă. ","")&amp;IF(AND(C286&lt;&gt;"",P286&lt;&gt;"Da"),IF(TODAY()&gt;Q286,"Netransmisă în e-Factura – termen depășit. ","De transmis în e-Factura până la "&amp;RIGHT("0"&amp;DAY(Q286),2)&amp;"."&amp;RIGHT("0"&amp;MONTH(Q286),2)&amp;"."&amp;YEAR(Q286)&amp;". "),"")))</f>
        <v/>
      </c>
    </row>
    <row r="287" spans="2:18" x14ac:dyDescent="0.2">
      <c r="B287" s="15"/>
      <c r="C287" s="16"/>
      <c r="D287" s="15"/>
      <c r="E287" s="17" t="str">
        <f>IF(D287="","",IFERROR(INDEX('Facturi emise'!$D$5:$D$1004,MATCH(D287,'Facturi emise'!$B$5:$B$1004,0)),""))</f>
        <v/>
      </c>
      <c r="F287" s="18" t="str">
        <f>IF(D287="","",IFERROR(INDEX('Facturi emise'!$E$5:$E$1004,MATCH(D287,'Facturi emise'!$B$5:$B$1004,0)),""))</f>
        <v/>
      </c>
      <c r="G287" s="19" t="str">
        <f>IF(D287="","",IFERROR(INDEX('Facturi emise'!$F$5:$F$1004,MATCH(D287,'Facturi emise'!$B$5:$B$1004,0)),""))</f>
        <v/>
      </c>
      <c r="H287" s="20"/>
      <c r="I287" s="21"/>
      <c r="J287" s="15"/>
      <c r="K287" s="22" t="str">
        <f>IF(B287="","",SUMIF('Linii storno'!$B$5:$B$1004,B287,'Linii storno'!$K$5:$K$1004))</f>
        <v/>
      </c>
      <c r="L287" s="22" t="str">
        <f>IF(B287="","",SUMIF('Linii storno'!$B$5:$B$1004,B287,'Linii storno'!$L$5:$L$1004))</f>
        <v/>
      </c>
      <c r="M287" s="22" t="str">
        <f t="shared" si="12"/>
        <v/>
      </c>
      <c r="N287" s="22" t="str">
        <f>IF(D287="","",SUMIF('Facturi emise'!$B$5:$B$1004,D287,'Facturi emise'!$N$5:$N$1004))</f>
        <v/>
      </c>
      <c r="O287" s="22" t="str">
        <f t="shared" si="13"/>
        <v/>
      </c>
      <c r="P287" s="15"/>
      <c r="Q287" s="17" t="str">
        <f t="shared" si="14"/>
        <v/>
      </c>
      <c r="R287" s="23" t="str">
        <f ca="1">IF(AND(B287="",D287=""),"",TRIM(IF(COUNTIF($B$5:$B$304,B287)&gt;1,"Număr dublat. ","")&amp;IF(OR(C287="",D287="",H287="",I287=""),"Date incomplete. ","")&amp;IF(AND(D287&lt;&gt;"",COUNTIF('Facturi emise'!$B$5:$B$1004,D287)=0),"Factura inițială nu există în Facturi emise. ","")&amp;IF(COUNTIF('Linii storno'!$B$5:$B$1004,B287)=0,"Nicio linie stornată. ","")&amp;IF(AND(N(O287)&gt;0,O287&gt;N(N287)+0.01),"Stornat mai mult decât factura inițială. ","")&amp;IF(AND(H287="Stornare totală",ABS(N(M287)+N(N287))&gt;0.01),"Stornare totală, dar suma diferă de factura inițială. ","")&amp;IF(AND(I287="Eroare în factură",J287=""),"Emite și factura corectă. ","")&amp;IF(AND(C287&lt;&gt;"",P287&lt;&gt;"Da"),IF(TODAY()&gt;Q287,"Netransmisă în e-Factura – termen depășit. ","De transmis în e-Factura până la "&amp;RIGHT("0"&amp;DAY(Q287),2)&amp;"."&amp;RIGHT("0"&amp;MONTH(Q287),2)&amp;"."&amp;YEAR(Q287)&amp;". "),"")))</f>
        <v/>
      </c>
    </row>
    <row r="288" spans="2:18" x14ac:dyDescent="0.2">
      <c r="B288" s="15"/>
      <c r="C288" s="16"/>
      <c r="D288" s="15"/>
      <c r="E288" s="17" t="str">
        <f>IF(D288="","",IFERROR(INDEX('Facturi emise'!$D$5:$D$1004,MATCH(D288,'Facturi emise'!$B$5:$B$1004,0)),""))</f>
        <v/>
      </c>
      <c r="F288" s="18" t="str">
        <f>IF(D288="","",IFERROR(INDEX('Facturi emise'!$E$5:$E$1004,MATCH(D288,'Facturi emise'!$B$5:$B$1004,0)),""))</f>
        <v/>
      </c>
      <c r="G288" s="19" t="str">
        <f>IF(D288="","",IFERROR(INDEX('Facturi emise'!$F$5:$F$1004,MATCH(D288,'Facturi emise'!$B$5:$B$1004,0)),""))</f>
        <v/>
      </c>
      <c r="H288" s="20"/>
      <c r="I288" s="21"/>
      <c r="J288" s="15"/>
      <c r="K288" s="22" t="str">
        <f>IF(B288="","",SUMIF('Linii storno'!$B$5:$B$1004,B288,'Linii storno'!$K$5:$K$1004))</f>
        <v/>
      </c>
      <c r="L288" s="22" t="str">
        <f>IF(B288="","",SUMIF('Linii storno'!$B$5:$B$1004,B288,'Linii storno'!$L$5:$L$1004))</f>
        <v/>
      </c>
      <c r="M288" s="22" t="str">
        <f t="shared" si="12"/>
        <v/>
      </c>
      <c r="N288" s="22" t="str">
        <f>IF(D288="","",SUMIF('Facturi emise'!$B$5:$B$1004,D288,'Facturi emise'!$N$5:$N$1004))</f>
        <v/>
      </c>
      <c r="O288" s="22" t="str">
        <f t="shared" si="13"/>
        <v/>
      </c>
      <c r="P288" s="15"/>
      <c r="Q288" s="17" t="str">
        <f t="shared" si="14"/>
        <v/>
      </c>
      <c r="R288" s="23" t="str">
        <f ca="1">IF(AND(B288="",D288=""),"",TRIM(IF(COUNTIF($B$5:$B$304,B288)&gt;1,"Număr dublat. ","")&amp;IF(OR(C288="",D288="",H288="",I288=""),"Date incomplete. ","")&amp;IF(AND(D288&lt;&gt;"",COUNTIF('Facturi emise'!$B$5:$B$1004,D288)=0),"Factura inițială nu există în Facturi emise. ","")&amp;IF(COUNTIF('Linii storno'!$B$5:$B$1004,B288)=0,"Nicio linie stornată. ","")&amp;IF(AND(N(O288)&gt;0,O288&gt;N(N288)+0.01),"Stornat mai mult decât factura inițială. ","")&amp;IF(AND(H288="Stornare totală",ABS(N(M288)+N(N288))&gt;0.01),"Stornare totală, dar suma diferă de factura inițială. ","")&amp;IF(AND(I288="Eroare în factură",J288=""),"Emite și factura corectă. ","")&amp;IF(AND(C288&lt;&gt;"",P288&lt;&gt;"Da"),IF(TODAY()&gt;Q288,"Netransmisă în e-Factura – termen depășit. ","De transmis în e-Factura până la "&amp;RIGHT("0"&amp;DAY(Q288),2)&amp;"."&amp;RIGHT("0"&amp;MONTH(Q288),2)&amp;"."&amp;YEAR(Q288)&amp;". "),"")))</f>
        <v/>
      </c>
    </row>
    <row r="289" spans="2:18" x14ac:dyDescent="0.2">
      <c r="B289" s="15"/>
      <c r="C289" s="16"/>
      <c r="D289" s="15"/>
      <c r="E289" s="17" t="str">
        <f>IF(D289="","",IFERROR(INDEX('Facturi emise'!$D$5:$D$1004,MATCH(D289,'Facturi emise'!$B$5:$B$1004,0)),""))</f>
        <v/>
      </c>
      <c r="F289" s="18" t="str">
        <f>IF(D289="","",IFERROR(INDEX('Facturi emise'!$E$5:$E$1004,MATCH(D289,'Facturi emise'!$B$5:$B$1004,0)),""))</f>
        <v/>
      </c>
      <c r="G289" s="19" t="str">
        <f>IF(D289="","",IFERROR(INDEX('Facturi emise'!$F$5:$F$1004,MATCH(D289,'Facturi emise'!$B$5:$B$1004,0)),""))</f>
        <v/>
      </c>
      <c r="H289" s="20"/>
      <c r="I289" s="21"/>
      <c r="J289" s="15"/>
      <c r="K289" s="22" t="str">
        <f>IF(B289="","",SUMIF('Linii storno'!$B$5:$B$1004,B289,'Linii storno'!$K$5:$K$1004))</f>
        <v/>
      </c>
      <c r="L289" s="22" t="str">
        <f>IF(B289="","",SUMIF('Linii storno'!$B$5:$B$1004,B289,'Linii storno'!$L$5:$L$1004))</f>
        <v/>
      </c>
      <c r="M289" s="22" t="str">
        <f t="shared" si="12"/>
        <v/>
      </c>
      <c r="N289" s="22" t="str">
        <f>IF(D289="","",SUMIF('Facturi emise'!$B$5:$B$1004,D289,'Facturi emise'!$N$5:$N$1004))</f>
        <v/>
      </c>
      <c r="O289" s="22" t="str">
        <f t="shared" si="13"/>
        <v/>
      </c>
      <c r="P289" s="15"/>
      <c r="Q289" s="17" t="str">
        <f t="shared" si="14"/>
        <v/>
      </c>
      <c r="R289" s="23" t="str">
        <f ca="1">IF(AND(B289="",D289=""),"",TRIM(IF(COUNTIF($B$5:$B$304,B289)&gt;1,"Număr dublat. ","")&amp;IF(OR(C289="",D289="",H289="",I289=""),"Date incomplete. ","")&amp;IF(AND(D289&lt;&gt;"",COUNTIF('Facturi emise'!$B$5:$B$1004,D289)=0),"Factura inițială nu există în Facturi emise. ","")&amp;IF(COUNTIF('Linii storno'!$B$5:$B$1004,B289)=0,"Nicio linie stornată. ","")&amp;IF(AND(N(O289)&gt;0,O289&gt;N(N289)+0.01),"Stornat mai mult decât factura inițială. ","")&amp;IF(AND(H289="Stornare totală",ABS(N(M289)+N(N289))&gt;0.01),"Stornare totală, dar suma diferă de factura inițială. ","")&amp;IF(AND(I289="Eroare în factură",J289=""),"Emite și factura corectă. ","")&amp;IF(AND(C289&lt;&gt;"",P289&lt;&gt;"Da"),IF(TODAY()&gt;Q289,"Netransmisă în e-Factura – termen depășit. ","De transmis în e-Factura până la "&amp;RIGHT("0"&amp;DAY(Q289),2)&amp;"."&amp;RIGHT("0"&amp;MONTH(Q289),2)&amp;"."&amp;YEAR(Q289)&amp;". "),"")))</f>
        <v/>
      </c>
    </row>
    <row r="290" spans="2:18" x14ac:dyDescent="0.2">
      <c r="B290" s="15"/>
      <c r="C290" s="16"/>
      <c r="D290" s="15"/>
      <c r="E290" s="17" t="str">
        <f>IF(D290="","",IFERROR(INDEX('Facturi emise'!$D$5:$D$1004,MATCH(D290,'Facturi emise'!$B$5:$B$1004,0)),""))</f>
        <v/>
      </c>
      <c r="F290" s="18" t="str">
        <f>IF(D290="","",IFERROR(INDEX('Facturi emise'!$E$5:$E$1004,MATCH(D290,'Facturi emise'!$B$5:$B$1004,0)),""))</f>
        <v/>
      </c>
      <c r="G290" s="19" t="str">
        <f>IF(D290="","",IFERROR(INDEX('Facturi emise'!$F$5:$F$1004,MATCH(D290,'Facturi emise'!$B$5:$B$1004,0)),""))</f>
        <v/>
      </c>
      <c r="H290" s="20"/>
      <c r="I290" s="21"/>
      <c r="J290" s="15"/>
      <c r="K290" s="22" t="str">
        <f>IF(B290="","",SUMIF('Linii storno'!$B$5:$B$1004,B290,'Linii storno'!$K$5:$K$1004))</f>
        <v/>
      </c>
      <c r="L290" s="22" t="str">
        <f>IF(B290="","",SUMIF('Linii storno'!$B$5:$B$1004,B290,'Linii storno'!$L$5:$L$1004))</f>
        <v/>
      </c>
      <c r="M290" s="22" t="str">
        <f t="shared" si="12"/>
        <v/>
      </c>
      <c r="N290" s="22" t="str">
        <f>IF(D290="","",SUMIF('Facturi emise'!$B$5:$B$1004,D290,'Facturi emise'!$N$5:$N$1004))</f>
        <v/>
      </c>
      <c r="O290" s="22" t="str">
        <f t="shared" si="13"/>
        <v/>
      </c>
      <c r="P290" s="15"/>
      <c r="Q290" s="17" t="str">
        <f t="shared" si="14"/>
        <v/>
      </c>
      <c r="R290" s="23" t="str">
        <f ca="1">IF(AND(B290="",D290=""),"",TRIM(IF(COUNTIF($B$5:$B$304,B290)&gt;1,"Număr dublat. ","")&amp;IF(OR(C290="",D290="",H290="",I290=""),"Date incomplete. ","")&amp;IF(AND(D290&lt;&gt;"",COUNTIF('Facturi emise'!$B$5:$B$1004,D290)=0),"Factura inițială nu există în Facturi emise. ","")&amp;IF(COUNTIF('Linii storno'!$B$5:$B$1004,B290)=0,"Nicio linie stornată. ","")&amp;IF(AND(N(O290)&gt;0,O290&gt;N(N290)+0.01),"Stornat mai mult decât factura inițială. ","")&amp;IF(AND(H290="Stornare totală",ABS(N(M290)+N(N290))&gt;0.01),"Stornare totală, dar suma diferă de factura inițială. ","")&amp;IF(AND(I290="Eroare în factură",J290=""),"Emite și factura corectă. ","")&amp;IF(AND(C290&lt;&gt;"",P290&lt;&gt;"Da"),IF(TODAY()&gt;Q290,"Netransmisă în e-Factura – termen depășit. ","De transmis în e-Factura până la "&amp;RIGHT("0"&amp;DAY(Q290),2)&amp;"."&amp;RIGHT("0"&amp;MONTH(Q290),2)&amp;"."&amp;YEAR(Q290)&amp;". "),"")))</f>
        <v/>
      </c>
    </row>
    <row r="291" spans="2:18" x14ac:dyDescent="0.2">
      <c r="B291" s="15"/>
      <c r="C291" s="16"/>
      <c r="D291" s="15"/>
      <c r="E291" s="17" t="str">
        <f>IF(D291="","",IFERROR(INDEX('Facturi emise'!$D$5:$D$1004,MATCH(D291,'Facturi emise'!$B$5:$B$1004,0)),""))</f>
        <v/>
      </c>
      <c r="F291" s="18" t="str">
        <f>IF(D291="","",IFERROR(INDEX('Facturi emise'!$E$5:$E$1004,MATCH(D291,'Facturi emise'!$B$5:$B$1004,0)),""))</f>
        <v/>
      </c>
      <c r="G291" s="19" t="str">
        <f>IF(D291="","",IFERROR(INDEX('Facturi emise'!$F$5:$F$1004,MATCH(D291,'Facturi emise'!$B$5:$B$1004,0)),""))</f>
        <v/>
      </c>
      <c r="H291" s="20"/>
      <c r="I291" s="21"/>
      <c r="J291" s="15"/>
      <c r="K291" s="22" t="str">
        <f>IF(B291="","",SUMIF('Linii storno'!$B$5:$B$1004,B291,'Linii storno'!$K$5:$K$1004))</f>
        <v/>
      </c>
      <c r="L291" s="22" t="str">
        <f>IF(B291="","",SUMIF('Linii storno'!$B$5:$B$1004,B291,'Linii storno'!$L$5:$L$1004))</f>
        <v/>
      </c>
      <c r="M291" s="22" t="str">
        <f t="shared" si="12"/>
        <v/>
      </c>
      <c r="N291" s="22" t="str">
        <f>IF(D291="","",SUMIF('Facturi emise'!$B$5:$B$1004,D291,'Facturi emise'!$N$5:$N$1004))</f>
        <v/>
      </c>
      <c r="O291" s="22" t="str">
        <f t="shared" si="13"/>
        <v/>
      </c>
      <c r="P291" s="15"/>
      <c r="Q291" s="17" t="str">
        <f t="shared" si="14"/>
        <v/>
      </c>
      <c r="R291" s="23" t="str">
        <f ca="1">IF(AND(B291="",D291=""),"",TRIM(IF(COUNTIF($B$5:$B$304,B291)&gt;1,"Număr dublat. ","")&amp;IF(OR(C291="",D291="",H291="",I291=""),"Date incomplete. ","")&amp;IF(AND(D291&lt;&gt;"",COUNTIF('Facturi emise'!$B$5:$B$1004,D291)=0),"Factura inițială nu există în Facturi emise. ","")&amp;IF(COUNTIF('Linii storno'!$B$5:$B$1004,B291)=0,"Nicio linie stornată. ","")&amp;IF(AND(N(O291)&gt;0,O291&gt;N(N291)+0.01),"Stornat mai mult decât factura inițială. ","")&amp;IF(AND(H291="Stornare totală",ABS(N(M291)+N(N291))&gt;0.01),"Stornare totală, dar suma diferă de factura inițială. ","")&amp;IF(AND(I291="Eroare în factură",J291=""),"Emite și factura corectă. ","")&amp;IF(AND(C291&lt;&gt;"",P291&lt;&gt;"Da"),IF(TODAY()&gt;Q291,"Netransmisă în e-Factura – termen depășit. ","De transmis în e-Factura până la "&amp;RIGHT("0"&amp;DAY(Q291),2)&amp;"."&amp;RIGHT("0"&amp;MONTH(Q291),2)&amp;"."&amp;YEAR(Q291)&amp;". "),"")))</f>
        <v/>
      </c>
    </row>
    <row r="292" spans="2:18" x14ac:dyDescent="0.2">
      <c r="B292" s="15"/>
      <c r="C292" s="16"/>
      <c r="D292" s="15"/>
      <c r="E292" s="17" t="str">
        <f>IF(D292="","",IFERROR(INDEX('Facturi emise'!$D$5:$D$1004,MATCH(D292,'Facturi emise'!$B$5:$B$1004,0)),""))</f>
        <v/>
      </c>
      <c r="F292" s="18" t="str">
        <f>IF(D292="","",IFERROR(INDEX('Facturi emise'!$E$5:$E$1004,MATCH(D292,'Facturi emise'!$B$5:$B$1004,0)),""))</f>
        <v/>
      </c>
      <c r="G292" s="19" t="str">
        <f>IF(D292="","",IFERROR(INDEX('Facturi emise'!$F$5:$F$1004,MATCH(D292,'Facturi emise'!$B$5:$B$1004,0)),""))</f>
        <v/>
      </c>
      <c r="H292" s="20"/>
      <c r="I292" s="21"/>
      <c r="J292" s="15"/>
      <c r="K292" s="22" t="str">
        <f>IF(B292="","",SUMIF('Linii storno'!$B$5:$B$1004,B292,'Linii storno'!$K$5:$K$1004))</f>
        <v/>
      </c>
      <c r="L292" s="22" t="str">
        <f>IF(B292="","",SUMIF('Linii storno'!$B$5:$B$1004,B292,'Linii storno'!$L$5:$L$1004))</f>
        <v/>
      </c>
      <c r="M292" s="22" t="str">
        <f t="shared" si="12"/>
        <v/>
      </c>
      <c r="N292" s="22" t="str">
        <f>IF(D292="","",SUMIF('Facturi emise'!$B$5:$B$1004,D292,'Facturi emise'!$N$5:$N$1004))</f>
        <v/>
      </c>
      <c r="O292" s="22" t="str">
        <f t="shared" si="13"/>
        <v/>
      </c>
      <c r="P292" s="15"/>
      <c r="Q292" s="17" t="str">
        <f t="shared" si="14"/>
        <v/>
      </c>
      <c r="R292" s="23" t="str">
        <f ca="1">IF(AND(B292="",D292=""),"",TRIM(IF(COUNTIF($B$5:$B$304,B292)&gt;1,"Număr dublat. ","")&amp;IF(OR(C292="",D292="",H292="",I292=""),"Date incomplete. ","")&amp;IF(AND(D292&lt;&gt;"",COUNTIF('Facturi emise'!$B$5:$B$1004,D292)=0),"Factura inițială nu există în Facturi emise. ","")&amp;IF(COUNTIF('Linii storno'!$B$5:$B$1004,B292)=0,"Nicio linie stornată. ","")&amp;IF(AND(N(O292)&gt;0,O292&gt;N(N292)+0.01),"Stornat mai mult decât factura inițială. ","")&amp;IF(AND(H292="Stornare totală",ABS(N(M292)+N(N292))&gt;0.01),"Stornare totală, dar suma diferă de factura inițială. ","")&amp;IF(AND(I292="Eroare în factură",J292=""),"Emite și factura corectă. ","")&amp;IF(AND(C292&lt;&gt;"",P292&lt;&gt;"Da"),IF(TODAY()&gt;Q292,"Netransmisă în e-Factura – termen depășit. ","De transmis în e-Factura până la "&amp;RIGHT("0"&amp;DAY(Q292),2)&amp;"."&amp;RIGHT("0"&amp;MONTH(Q292),2)&amp;"."&amp;YEAR(Q292)&amp;". "),"")))</f>
        <v/>
      </c>
    </row>
    <row r="293" spans="2:18" x14ac:dyDescent="0.2">
      <c r="B293" s="15"/>
      <c r="C293" s="16"/>
      <c r="D293" s="15"/>
      <c r="E293" s="17" t="str">
        <f>IF(D293="","",IFERROR(INDEX('Facturi emise'!$D$5:$D$1004,MATCH(D293,'Facturi emise'!$B$5:$B$1004,0)),""))</f>
        <v/>
      </c>
      <c r="F293" s="18" t="str">
        <f>IF(D293="","",IFERROR(INDEX('Facturi emise'!$E$5:$E$1004,MATCH(D293,'Facturi emise'!$B$5:$B$1004,0)),""))</f>
        <v/>
      </c>
      <c r="G293" s="19" t="str">
        <f>IF(D293="","",IFERROR(INDEX('Facturi emise'!$F$5:$F$1004,MATCH(D293,'Facturi emise'!$B$5:$B$1004,0)),""))</f>
        <v/>
      </c>
      <c r="H293" s="20"/>
      <c r="I293" s="21"/>
      <c r="J293" s="15"/>
      <c r="K293" s="22" t="str">
        <f>IF(B293="","",SUMIF('Linii storno'!$B$5:$B$1004,B293,'Linii storno'!$K$5:$K$1004))</f>
        <v/>
      </c>
      <c r="L293" s="22" t="str">
        <f>IF(B293="","",SUMIF('Linii storno'!$B$5:$B$1004,B293,'Linii storno'!$L$5:$L$1004))</f>
        <v/>
      </c>
      <c r="M293" s="22" t="str">
        <f t="shared" si="12"/>
        <v/>
      </c>
      <c r="N293" s="22" t="str">
        <f>IF(D293="","",SUMIF('Facturi emise'!$B$5:$B$1004,D293,'Facturi emise'!$N$5:$N$1004))</f>
        <v/>
      </c>
      <c r="O293" s="22" t="str">
        <f t="shared" si="13"/>
        <v/>
      </c>
      <c r="P293" s="15"/>
      <c r="Q293" s="17" t="str">
        <f t="shared" si="14"/>
        <v/>
      </c>
      <c r="R293" s="23" t="str">
        <f ca="1">IF(AND(B293="",D293=""),"",TRIM(IF(COUNTIF($B$5:$B$304,B293)&gt;1,"Număr dublat. ","")&amp;IF(OR(C293="",D293="",H293="",I293=""),"Date incomplete. ","")&amp;IF(AND(D293&lt;&gt;"",COUNTIF('Facturi emise'!$B$5:$B$1004,D293)=0),"Factura inițială nu există în Facturi emise. ","")&amp;IF(COUNTIF('Linii storno'!$B$5:$B$1004,B293)=0,"Nicio linie stornată. ","")&amp;IF(AND(N(O293)&gt;0,O293&gt;N(N293)+0.01),"Stornat mai mult decât factura inițială. ","")&amp;IF(AND(H293="Stornare totală",ABS(N(M293)+N(N293))&gt;0.01),"Stornare totală, dar suma diferă de factura inițială. ","")&amp;IF(AND(I293="Eroare în factură",J293=""),"Emite și factura corectă. ","")&amp;IF(AND(C293&lt;&gt;"",P293&lt;&gt;"Da"),IF(TODAY()&gt;Q293,"Netransmisă în e-Factura – termen depășit. ","De transmis în e-Factura până la "&amp;RIGHT("0"&amp;DAY(Q293),2)&amp;"."&amp;RIGHT("0"&amp;MONTH(Q293),2)&amp;"."&amp;YEAR(Q293)&amp;". "),"")))</f>
        <v/>
      </c>
    </row>
    <row r="294" spans="2:18" x14ac:dyDescent="0.2">
      <c r="B294" s="15"/>
      <c r="C294" s="16"/>
      <c r="D294" s="15"/>
      <c r="E294" s="17" t="str">
        <f>IF(D294="","",IFERROR(INDEX('Facturi emise'!$D$5:$D$1004,MATCH(D294,'Facturi emise'!$B$5:$B$1004,0)),""))</f>
        <v/>
      </c>
      <c r="F294" s="18" t="str">
        <f>IF(D294="","",IFERROR(INDEX('Facturi emise'!$E$5:$E$1004,MATCH(D294,'Facturi emise'!$B$5:$B$1004,0)),""))</f>
        <v/>
      </c>
      <c r="G294" s="19" t="str">
        <f>IF(D294="","",IFERROR(INDEX('Facturi emise'!$F$5:$F$1004,MATCH(D294,'Facturi emise'!$B$5:$B$1004,0)),""))</f>
        <v/>
      </c>
      <c r="H294" s="20"/>
      <c r="I294" s="21"/>
      <c r="J294" s="15"/>
      <c r="K294" s="22" t="str">
        <f>IF(B294="","",SUMIF('Linii storno'!$B$5:$B$1004,B294,'Linii storno'!$K$5:$K$1004))</f>
        <v/>
      </c>
      <c r="L294" s="22" t="str">
        <f>IF(B294="","",SUMIF('Linii storno'!$B$5:$B$1004,B294,'Linii storno'!$L$5:$L$1004))</f>
        <v/>
      </c>
      <c r="M294" s="22" t="str">
        <f t="shared" si="12"/>
        <v/>
      </c>
      <c r="N294" s="22" t="str">
        <f>IF(D294="","",SUMIF('Facturi emise'!$B$5:$B$1004,D294,'Facturi emise'!$N$5:$N$1004))</f>
        <v/>
      </c>
      <c r="O294" s="22" t="str">
        <f t="shared" si="13"/>
        <v/>
      </c>
      <c r="P294" s="15"/>
      <c r="Q294" s="17" t="str">
        <f t="shared" si="14"/>
        <v/>
      </c>
      <c r="R294" s="23" t="str">
        <f ca="1">IF(AND(B294="",D294=""),"",TRIM(IF(COUNTIF($B$5:$B$304,B294)&gt;1,"Număr dublat. ","")&amp;IF(OR(C294="",D294="",H294="",I294=""),"Date incomplete. ","")&amp;IF(AND(D294&lt;&gt;"",COUNTIF('Facturi emise'!$B$5:$B$1004,D294)=0),"Factura inițială nu există în Facturi emise. ","")&amp;IF(COUNTIF('Linii storno'!$B$5:$B$1004,B294)=0,"Nicio linie stornată. ","")&amp;IF(AND(N(O294)&gt;0,O294&gt;N(N294)+0.01),"Stornat mai mult decât factura inițială. ","")&amp;IF(AND(H294="Stornare totală",ABS(N(M294)+N(N294))&gt;0.01),"Stornare totală, dar suma diferă de factura inițială. ","")&amp;IF(AND(I294="Eroare în factură",J294=""),"Emite și factura corectă. ","")&amp;IF(AND(C294&lt;&gt;"",P294&lt;&gt;"Da"),IF(TODAY()&gt;Q294,"Netransmisă în e-Factura – termen depășit. ","De transmis în e-Factura până la "&amp;RIGHT("0"&amp;DAY(Q294),2)&amp;"."&amp;RIGHT("0"&amp;MONTH(Q294),2)&amp;"."&amp;YEAR(Q294)&amp;". "),"")))</f>
        <v/>
      </c>
    </row>
    <row r="295" spans="2:18" x14ac:dyDescent="0.2">
      <c r="B295" s="15"/>
      <c r="C295" s="16"/>
      <c r="D295" s="15"/>
      <c r="E295" s="17" t="str">
        <f>IF(D295="","",IFERROR(INDEX('Facturi emise'!$D$5:$D$1004,MATCH(D295,'Facturi emise'!$B$5:$B$1004,0)),""))</f>
        <v/>
      </c>
      <c r="F295" s="18" t="str">
        <f>IF(D295="","",IFERROR(INDEX('Facturi emise'!$E$5:$E$1004,MATCH(D295,'Facturi emise'!$B$5:$B$1004,0)),""))</f>
        <v/>
      </c>
      <c r="G295" s="19" t="str">
        <f>IF(D295="","",IFERROR(INDEX('Facturi emise'!$F$5:$F$1004,MATCH(D295,'Facturi emise'!$B$5:$B$1004,0)),""))</f>
        <v/>
      </c>
      <c r="H295" s="20"/>
      <c r="I295" s="21"/>
      <c r="J295" s="15"/>
      <c r="K295" s="22" t="str">
        <f>IF(B295="","",SUMIF('Linii storno'!$B$5:$B$1004,B295,'Linii storno'!$K$5:$K$1004))</f>
        <v/>
      </c>
      <c r="L295" s="22" t="str">
        <f>IF(B295="","",SUMIF('Linii storno'!$B$5:$B$1004,B295,'Linii storno'!$L$5:$L$1004))</f>
        <v/>
      </c>
      <c r="M295" s="22" t="str">
        <f t="shared" si="12"/>
        <v/>
      </c>
      <c r="N295" s="22" t="str">
        <f>IF(D295="","",SUMIF('Facturi emise'!$B$5:$B$1004,D295,'Facturi emise'!$N$5:$N$1004))</f>
        <v/>
      </c>
      <c r="O295" s="22" t="str">
        <f t="shared" si="13"/>
        <v/>
      </c>
      <c r="P295" s="15"/>
      <c r="Q295" s="17" t="str">
        <f t="shared" si="14"/>
        <v/>
      </c>
      <c r="R295" s="23" t="str">
        <f ca="1">IF(AND(B295="",D295=""),"",TRIM(IF(COUNTIF($B$5:$B$304,B295)&gt;1,"Număr dublat. ","")&amp;IF(OR(C295="",D295="",H295="",I295=""),"Date incomplete. ","")&amp;IF(AND(D295&lt;&gt;"",COUNTIF('Facturi emise'!$B$5:$B$1004,D295)=0),"Factura inițială nu există în Facturi emise. ","")&amp;IF(COUNTIF('Linii storno'!$B$5:$B$1004,B295)=0,"Nicio linie stornată. ","")&amp;IF(AND(N(O295)&gt;0,O295&gt;N(N295)+0.01),"Stornat mai mult decât factura inițială. ","")&amp;IF(AND(H295="Stornare totală",ABS(N(M295)+N(N295))&gt;0.01),"Stornare totală, dar suma diferă de factura inițială. ","")&amp;IF(AND(I295="Eroare în factură",J295=""),"Emite și factura corectă. ","")&amp;IF(AND(C295&lt;&gt;"",P295&lt;&gt;"Da"),IF(TODAY()&gt;Q295,"Netransmisă în e-Factura – termen depășit. ","De transmis în e-Factura până la "&amp;RIGHT("0"&amp;DAY(Q295),2)&amp;"."&amp;RIGHT("0"&amp;MONTH(Q295),2)&amp;"."&amp;YEAR(Q295)&amp;". "),"")))</f>
        <v/>
      </c>
    </row>
    <row r="296" spans="2:18" x14ac:dyDescent="0.2">
      <c r="B296" s="15"/>
      <c r="C296" s="16"/>
      <c r="D296" s="15"/>
      <c r="E296" s="17" t="str">
        <f>IF(D296="","",IFERROR(INDEX('Facturi emise'!$D$5:$D$1004,MATCH(D296,'Facturi emise'!$B$5:$B$1004,0)),""))</f>
        <v/>
      </c>
      <c r="F296" s="18" t="str">
        <f>IF(D296="","",IFERROR(INDEX('Facturi emise'!$E$5:$E$1004,MATCH(D296,'Facturi emise'!$B$5:$B$1004,0)),""))</f>
        <v/>
      </c>
      <c r="G296" s="19" t="str">
        <f>IF(D296="","",IFERROR(INDEX('Facturi emise'!$F$5:$F$1004,MATCH(D296,'Facturi emise'!$B$5:$B$1004,0)),""))</f>
        <v/>
      </c>
      <c r="H296" s="20"/>
      <c r="I296" s="21"/>
      <c r="J296" s="15"/>
      <c r="K296" s="22" t="str">
        <f>IF(B296="","",SUMIF('Linii storno'!$B$5:$B$1004,B296,'Linii storno'!$K$5:$K$1004))</f>
        <v/>
      </c>
      <c r="L296" s="22" t="str">
        <f>IF(B296="","",SUMIF('Linii storno'!$B$5:$B$1004,B296,'Linii storno'!$L$5:$L$1004))</f>
        <v/>
      </c>
      <c r="M296" s="22" t="str">
        <f t="shared" si="12"/>
        <v/>
      </c>
      <c r="N296" s="22" t="str">
        <f>IF(D296="","",SUMIF('Facturi emise'!$B$5:$B$1004,D296,'Facturi emise'!$N$5:$N$1004))</f>
        <v/>
      </c>
      <c r="O296" s="22" t="str">
        <f t="shared" si="13"/>
        <v/>
      </c>
      <c r="P296" s="15"/>
      <c r="Q296" s="17" t="str">
        <f t="shared" si="14"/>
        <v/>
      </c>
      <c r="R296" s="23" t="str">
        <f ca="1">IF(AND(B296="",D296=""),"",TRIM(IF(COUNTIF($B$5:$B$304,B296)&gt;1,"Număr dublat. ","")&amp;IF(OR(C296="",D296="",H296="",I296=""),"Date incomplete. ","")&amp;IF(AND(D296&lt;&gt;"",COUNTIF('Facturi emise'!$B$5:$B$1004,D296)=0),"Factura inițială nu există în Facturi emise. ","")&amp;IF(COUNTIF('Linii storno'!$B$5:$B$1004,B296)=0,"Nicio linie stornată. ","")&amp;IF(AND(N(O296)&gt;0,O296&gt;N(N296)+0.01),"Stornat mai mult decât factura inițială. ","")&amp;IF(AND(H296="Stornare totală",ABS(N(M296)+N(N296))&gt;0.01),"Stornare totală, dar suma diferă de factura inițială. ","")&amp;IF(AND(I296="Eroare în factură",J296=""),"Emite și factura corectă. ","")&amp;IF(AND(C296&lt;&gt;"",P296&lt;&gt;"Da"),IF(TODAY()&gt;Q296,"Netransmisă în e-Factura – termen depășit. ","De transmis în e-Factura până la "&amp;RIGHT("0"&amp;DAY(Q296),2)&amp;"."&amp;RIGHT("0"&amp;MONTH(Q296),2)&amp;"."&amp;YEAR(Q296)&amp;". "),"")))</f>
        <v/>
      </c>
    </row>
    <row r="297" spans="2:18" x14ac:dyDescent="0.2">
      <c r="B297" s="15"/>
      <c r="C297" s="16"/>
      <c r="D297" s="15"/>
      <c r="E297" s="17" t="str">
        <f>IF(D297="","",IFERROR(INDEX('Facturi emise'!$D$5:$D$1004,MATCH(D297,'Facturi emise'!$B$5:$B$1004,0)),""))</f>
        <v/>
      </c>
      <c r="F297" s="18" t="str">
        <f>IF(D297="","",IFERROR(INDEX('Facturi emise'!$E$5:$E$1004,MATCH(D297,'Facturi emise'!$B$5:$B$1004,0)),""))</f>
        <v/>
      </c>
      <c r="G297" s="19" t="str">
        <f>IF(D297="","",IFERROR(INDEX('Facturi emise'!$F$5:$F$1004,MATCH(D297,'Facturi emise'!$B$5:$B$1004,0)),""))</f>
        <v/>
      </c>
      <c r="H297" s="20"/>
      <c r="I297" s="21"/>
      <c r="J297" s="15"/>
      <c r="K297" s="22" t="str">
        <f>IF(B297="","",SUMIF('Linii storno'!$B$5:$B$1004,B297,'Linii storno'!$K$5:$K$1004))</f>
        <v/>
      </c>
      <c r="L297" s="22" t="str">
        <f>IF(B297="","",SUMIF('Linii storno'!$B$5:$B$1004,B297,'Linii storno'!$L$5:$L$1004))</f>
        <v/>
      </c>
      <c r="M297" s="22" t="str">
        <f t="shared" si="12"/>
        <v/>
      </c>
      <c r="N297" s="22" t="str">
        <f>IF(D297="","",SUMIF('Facturi emise'!$B$5:$B$1004,D297,'Facturi emise'!$N$5:$N$1004))</f>
        <v/>
      </c>
      <c r="O297" s="22" t="str">
        <f t="shared" si="13"/>
        <v/>
      </c>
      <c r="P297" s="15"/>
      <c r="Q297" s="17" t="str">
        <f t="shared" si="14"/>
        <v/>
      </c>
      <c r="R297" s="23" t="str">
        <f ca="1">IF(AND(B297="",D297=""),"",TRIM(IF(COUNTIF($B$5:$B$304,B297)&gt;1,"Număr dublat. ","")&amp;IF(OR(C297="",D297="",H297="",I297=""),"Date incomplete. ","")&amp;IF(AND(D297&lt;&gt;"",COUNTIF('Facturi emise'!$B$5:$B$1004,D297)=0),"Factura inițială nu există în Facturi emise. ","")&amp;IF(COUNTIF('Linii storno'!$B$5:$B$1004,B297)=0,"Nicio linie stornată. ","")&amp;IF(AND(N(O297)&gt;0,O297&gt;N(N297)+0.01),"Stornat mai mult decât factura inițială. ","")&amp;IF(AND(H297="Stornare totală",ABS(N(M297)+N(N297))&gt;0.01),"Stornare totală, dar suma diferă de factura inițială. ","")&amp;IF(AND(I297="Eroare în factură",J297=""),"Emite și factura corectă. ","")&amp;IF(AND(C297&lt;&gt;"",P297&lt;&gt;"Da"),IF(TODAY()&gt;Q297,"Netransmisă în e-Factura – termen depășit. ","De transmis în e-Factura până la "&amp;RIGHT("0"&amp;DAY(Q297),2)&amp;"."&amp;RIGHT("0"&amp;MONTH(Q297),2)&amp;"."&amp;YEAR(Q297)&amp;". "),"")))</f>
        <v/>
      </c>
    </row>
    <row r="298" spans="2:18" x14ac:dyDescent="0.2">
      <c r="B298" s="15"/>
      <c r="C298" s="16"/>
      <c r="D298" s="15"/>
      <c r="E298" s="17" t="str">
        <f>IF(D298="","",IFERROR(INDEX('Facturi emise'!$D$5:$D$1004,MATCH(D298,'Facturi emise'!$B$5:$B$1004,0)),""))</f>
        <v/>
      </c>
      <c r="F298" s="18" t="str">
        <f>IF(D298="","",IFERROR(INDEX('Facturi emise'!$E$5:$E$1004,MATCH(D298,'Facturi emise'!$B$5:$B$1004,0)),""))</f>
        <v/>
      </c>
      <c r="G298" s="19" t="str">
        <f>IF(D298="","",IFERROR(INDEX('Facturi emise'!$F$5:$F$1004,MATCH(D298,'Facturi emise'!$B$5:$B$1004,0)),""))</f>
        <v/>
      </c>
      <c r="H298" s="20"/>
      <c r="I298" s="21"/>
      <c r="J298" s="15"/>
      <c r="K298" s="22" t="str">
        <f>IF(B298="","",SUMIF('Linii storno'!$B$5:$B$1004,B298,'Linii storno'!$K$5:$K$1004))</f>
        <v/>
      </c>
      <c r="L298" s="22" t="str">
        <f>IF(B298="","",SUMIF('Linii storno'!$B$5:$B$1004,B298,'Linii storno'!$L$5:$L$1004))</f>
        <v/>
      </c>
      <c r="M298" s="22" t="str">
        <f t="shared" si="12"/>
        <v/>
      </c>
      <c r="N298" s="22" t="str">
        <f>IF(D298="","",SUMIF('Facturi emise'!$B$5:$B$1004,D298,'Facturi emise'!$N$5:$N$1004))</f>
        <v/>
      </c>
      <c r="O298" s="22" t="str">
        <f t="shared" si="13"/>
        <v/>
      </c>
      <c r="P298" s="15"/>
      <c r="Q298" s="17" t="str">
        <f t="shared" si="14"/>
        <v/>
      </c>
      <c r="R298" s="23" t="str">
        <f ca="1">IF(AND(B298="",D298=""),"",TRIM(IF(COUNTIF($B$5:$B$304,B298)&gt;1,"Număr dublat. ","")&amp;IF(OR(C298="",D298="",H298="",I298=""),"Date incomplete. ","")&amp;IF(AND(D298&lt;&gt;"",COUNTIF('Facturi emise'!$B$5:$B$1004,D298)=0),"Factura inițială nu există în Facturi emise. ","")&amp;IF(COUNTIF('Linii storno'!$B$5:$B$1004,B298)=0,"Nicio linie stornată. ","")&amp;IF(AND(N(O298)&gt;0,O298&gt;N(N298)+0.01),"Stornat mai mult decât factura inițială. ","")&amp;IF(AND(H298="Stornare totală",ABS(N(M298)+N(N298))&gt;0.01),"Stornare totală, dar suma diferă de factura inițială. ","")&amp;IF(AND(I298="Eroare în factură",J298=""),"Emite și factura corectă. ","")&amp;IF(AND(C298&lt;&gt;"",P298&lt;&gt;"Da"),IF(TODAY()&gt;Q298,"Netransmisă în e-Factura – termen depășit. ","De transmis în e-Factura până la "&amp;RIGHT("0"&amp;DAY(Q298),2)&amp;"."&amp;RIGHT("0"&amp;MONTH(Q298),2)&amp;"."&amp;YEAR(Q298)&amp;". "),"")))</f>
        <v/>
      </c>
    </row>
    <row r="299" spans="2:18" x14ac:dyDescent="0.2">
      <c r="B299" s="15"/>
      <c r="C299" s="16"/>
      <c r="D299" s="15"/>
      <c r="E299" s="17" t="str">
        <f>IF(D299="","",IFERROR(INDEX('Facturi emise'!$D$5:$D$1004,MATCH(D299,'Facturi emise'!$B$5:$B$1004,0)),""))</f>
        <v/>
      </c>
      <c r="F299" s="18" t="str">
        <f>IF(D299="","",IFERROR(INDEX('Facturi emise'!$E$5:$E$1004,MATCH(D299,'Facturi emise'!$B$5:$B$1004,0)),""))</f>
        <v/>
      </c>
      <c r="G299" s="19" t="str">
        <f>IF(D299="","",IFERROR(INDEX('Facturi emise'!$F$5:$F$1004,MATCH(D299,'Facturi emise'!$B$5:$B$1004,0)),""))</f>
        <v/>
      </c>
      <c r="H299" s="20"/>
      <c r="I299" s="21"/>
      <c r="J299" s="15"/>
      <c r="K299" s="22" t="str">
        <f>IF(B299="","",SUMIF('Linii storno'!$B$5:$B$1004,B299,'Linii storno'!$K$5:$K$1004))</f>
        <v/>
      </c>
      <c r="L299" s="22" t="str">
        <f>IF(B299="","",SUMIF('Linii storno'!$B$5:$B$1004,B299,'Linii storno'!$L$5:$L$1004))</f>
        <v/>
      </c>
      <c r="M299" s="22" t="str">
        <f t="shared" si="12"/>
        <v/>
      </c>
      <c r="N299" s="22" t="str">
        <f>IF(D299="","",SUMIF('Facturi emise'!$B$5:$B$1004,D299,'Facturi emise'!$N$5:$N$1004))</f>
        <v/>
      </c>
      <c r="O299" s="22" t="str">
        <f t="shared" si="13"/>
        <v/>
      </c>
      <c r="P299" s="15"/>
      <c r="Q299" s="17" t="str">
        <f t="shared" si="14"/>
        <v/>
      </c>
      <c r="R299" s="23" t="str">
        <f ca="1">IF(AND(B299="",D299=""),"",TRIM(IF(COUNTIF($B$5:$B$304,B299)&gt;1,"Număr dublat. ","")&amp;IF(OR(C299="",D299="",H299="",I299=""),"Date incomplete. ","")&amp;IF(AND(D299&lt;&gt;"",COUNTIF('Facturi emise'!$B$5:$B$1004,D299)=0),"Factura inițială nu există în Facturi emise. ","")&amp;IF(COUNTIF('Linii storno'!$B$5:$B$1004,B299)=0,"Nicio linie stornată. ","")&amp;IF(AND(N(O299)&gt;0,O299&gt;N(N299)+0.01),"Stornat mai mult decât factura inițială. ","")&amp;IF(AND(H299="Stornare totală",ABS(N(M299)+N(N299))&gt;0.01),"Stornare totală, dar suma diferă de factura inițială. ","")&amp;IF(AND(I299="Eroare în factură",J299=""),"Emite și factura corectă. ","")&amp;IF(AND(C299&lt;&gt;"",P299&lt;&gt;"Da"),IF(TODAY()&gt;Q299,"Netransmisă în e-Factura – termen depășit. ","De transmis în e-Factura până la "&amp;RIGHT("0"&amp;DAY(Q299),2)&amp;"."&amp;RIGHT("0"&amp;MONTH(Q299),2)&amp;"."&amp;YEAR(Q299)&amp;". "),"")))</f>
        <v/>
      </c>
    </row>
    <row r="300" spans="2:18" x14ac:dyDescent="0.2">
      <c r="B300" s="15"/>
      <c r="C300" s="16"/>
      <c r="D300" s="15"/>
      <c r="E300" s="17" t="str">
        <f>IF(D300="","",IFERROR(INDEX('Facturi emise'!$D$5:$D$1004,MATCH(D300,'Facturi emise'!$B$5:$B$1004,0)),""))</f>
        <v/>
      </c>
      <c r="F300" s="18" t="str">
        <f>IF(D300="","",IFERROR(INDEX('Facturi emise'!$E$5:$E$1004,MATCH(D300,'Facturi emise'!$B$5:$B$1004,0)),""))</f>
        <v/>
      </c>
      <c r="G300" s="19" t="str">
        <f>IF(D300="","",IFERROR(INDEX('Facturi emise'!$F$5:$F$1004,MATCH(D300,'Facturi emise'!$B$5:$B$1004,0)),""))</f>
        <v/>
      </c>
      <c r="H300" s="20"/>
      <c r="I300" s="21"/>
      <c r="J300" s="15"/>
      <c r="K300" s="22" t="str">
        <f>IF(B300="","",SUMIF('Linii storno'!$B$5:$B$1004,B300,'Linii storno'!$K$5:$K$1004))</f>
        <v/>
      </c>
      <c r="L300" s="22" t="str">
        <f>IF(B300="","",SUMIF('Linii storno'!$B$5:$B$1004,B300,'Linii storno'!$L$5:$L$1004))</f>
        <v/>
      </c>
      <c r="M300" s="22" t="str">
        <f t="shared" si="12"/>
        <v/>
      </c>
      <c r="N300" s="22" t="str">
        <f>IF(D300="","",SUMIF('Facturi emise'!$B$5:$B$1004,D300,'Facturi emise'!$N$5:$N$1004))</f>
        <v/>
      </c>
      <c r="O300" s="22" t="str">
        <f t="shared" si="13"/>
        <v/>
      </c>
      <c r="P300" s="15"/>
      <c r="Q300" s="17" t="str">
        <f t="shared" si="14"/>
        <v/>
      </c>
      <c r="R300" s="23" t="str">
        <f ca="1">IF(AND(B300="",D300=""),"",TRIM(IF(COUNTIF($B$5:$B$304,B300)&gt;1,"Număr dublat. ","")&amp;IF(OR(C300="",D300="",H300="",I300=""),"Date incomplete. ","")&amp;IF(AND(D300&lt;&gt;"",COUNTIF('Facturi emise'!$B$5:$B$1004,D300)=0),"Factura inițială nu există în Facturi emise. ","")&amp;IF(COUNTIF('Linii storno'!$B$5:$B$1004,B300)=0,"Nicio linie stornată. ","")&amp;IF(AND(N(O300)&gt;0,O300&gt;N(N300)+0.01),"Stornat mai mult decât factura inițială. ","")&amp;IF(AND(H300="Stornare totală",ABS(N(M300)+N(N300))&gt;0.01),"Stornare totală, dar suma diferă de factura inițială. ","")&amp;IF(AND(I300="Eroare în factură",J300=""),"Emite și factura corectă. ","")&amp;IF(AND(C300&lt;&gt;"",P300&lt;&gt;"Da"),IF(TODAY()&gt;Q300,"Netransmisă în e-Factura – termen depășit. ","De transmis în e-Factura până la "&amp;RIGHT("0"&amp;DAY(Q300),2)&amp;"."&amp;RIGHT("0"&amp;MONTH(Q300),2)&amp;"."&amp;YEAR(Q300)&amp;". "),"")))</f>
        <v/>
      </c>
    </row>
    <row r="301" spans="2:18" x14ac:dyDescent="0.2">
      <c r="B301" s="15"/>
      <c r="C301" s="16"/>
      <c r="D301" s="15"/>
      <c r="E301" s="17" t="str">
        <f>IF(D301="","",IFERROR(INDEX('Facturi emise'!$D$5:$D$1004,MATCH(D301,'Facturi emise'!$B$5:$B$1004,0)),""))</f>
        <v/>
      </c>
      <c r="F301" s="18" t="str">
        <f>IF(D301="","",IFERROR(INDEX('Facturi emise'!$E$5:$E$1004,MATCH(D301,'Facturi emise'!$B$5:$B$1004,0)),""))</f>
        <v/>
      </c>
      <c r="G301" s="19" t="str">
        <f>IF(D301="","",IFERROR(INDEX('Facturi emise'!$F$5:$F$1004,MATCH(D301,'Facturi emise'!$B$5:$B$1004,0)),""))</f>
        <v/>
      </c>
      <c r="H301" s="20"/>
      <c r="I301" s="21"/>
      <c r="J301" s="15"/>
      <c r="K301" s="22" t="str">
        <f>IF(B301="","",SUMIF('Linii storno'!$B$5:$B$1004,B301,'Linii storno'!$K$5:$K$1004))</f>
        <v/>
      </c>
      <c r="L301" s="22" t="str">
        <f>IF(B301="","",SUMIF('Linii storno'!$B$5:$B$1004,B301,'Linii storno'!$L$5:$L$1004))</f>
        <v/>
      </c>
      <c r="M301" s="22" t="str">
        <f t="shared" si="12"/>
        <v/>
      </c>
      <c r="N301" s="22" t="str">
        <f>IF(D301="","",SUMIF('Facturi emise'!$B$5:$B$1004,D301,'Facturi emise'!$N$5:$N$1004))</f>
        <v/>
      </c>
      <c r="O301" s="22" t="str">
        <f t="shared" si="13"/>
        <v/>
      </c>
      <c r="P301" s="15"/>
      <c r="Q301" s="17" t="str">
        <f t="shared" si="14"/>
        <v/>
      </c>
      <c r="R301" s="23" t="str">
        <f ca="1">IF(AND(B301="",D301=""),"",TRIM(IF(COUNTIF($B$5:$B$304,B301)&gt;1,"Număr dublat. ","")&amp;IF(OR(C301="",D301="",H301="",I301=""),"Date incomplete. ","")&amp;IF(AND(D301&lt;&gt;"",COUNTIF('Facturi emise'!$B$5:$B$1004,D301)=0),"Factura inițială nu există în Facturi emise. ","")&amp;IF(COUNTIF('Linii storno'!$B$5:$B$1004,B301)=0,"Nicio linie stornată. ","")&amp;IF(AND(N(O301)&gt;0,O301&gt;N(N301)+0.01),"Stornat mai mult decât factura inițială. ","")&amp;IF(AND(H301="Stornare totală",ABS(N(M301)+N(N301))&gt;0.01),"Stornare totală, dar suma diferă de factura inițială. ","")&amp;IF(AND(I301="Eroare în factură",J301=""),"Emite și factura corectă. ","")&amp;IF(AND(C301&lt;&gt;"",P301&lt;&gt;"Da"),IF(TODAY()&gt;Q301,"Netransmisă în e-Factura – termen depășit. ","De transmis în e-Factura până la "&amp;RIGHT("0"&amp;DAY(Q301),2)&amp;"."&amp;RIGHT("0"&amp;MONTH(Q301),2)&amp;"."&amp;YEAR(Q301)&amp;". "),"")))</f>
        <v/>
      </c>
    </row>
    <row r="302" spans="2:18" x14ac:dyDescent="0.2">
      <c r="B302" s="15"/>
      <c r="C302" s="16"/>
      <c r="D302" s="15"/>
      <c r="E302" s="17" t="str">
        <f>IF(D302="","",IFERROR(INDEX('Facturi emise'!$D$5:$D$1004,MATCH(D302,'Facturi emise'!$B$5:$B$1004,0)),""))</f>
        <v/>
      </c>
      <c r="F302" s="18" t="str">
        <f>IF(D302="","",IFERROR(INDEX('Facturi emise'!$E$5:$E$1004,MATCH(D302,'Facturi emise'!$B$5:$B$1004,0)),""))</f>
        <v/>
      </c>
      <c r="G302" s="19" t="str">
        <f>IF(D302="","",IFERROR(INDEX('Facturi emise'!$F$5:$F$1004,MATCH(D302,'Facturi emise'!$B$5:$B$1004,0)),""))</f>
        <v/>
      </c>
      <c r="H302" s="20"/>
      <c r="I302" s="21"/>
      <c r="J302" s="15"/>
      <c r="K302" s="22" t="str">
        <f>IF(B302="","",SUMIF('Linii storno'!$B$5:$B$1004,B302,'Linii storno'!$K$5:$K$1004))</f>
        <v/>
      </c>
      <c r="L302" s="22" t="str">
        <f>IF(B302="","",SUMIF('Linii storno'!$B$5:$B$1004,B302,'Linii storno'!$L$5:$L$1004))</f>
        <v/>
      </c>
      <c r="M302" s="22" t="str">
        <f t="shared" si="12"/>
        <v/>
      </c>
      <c r="N302" s="22" t="str">
        <f>IF(D302="","",SUMIF('Facturi emise'!$B$5:$B$1004,D302,'Facturi emise'!$N$5:$N$1004))</f>
        <v/>
      </c>
      <c r="O302" s="22" t="str">
        <f t="shared" si="13"/>
        <v/>
      </c>
      <c r="P302" s="15"/>
      <c r="Q302" s="17" t="str">
        <f t="shared" si="14"/>
        <v/>
      </c>
      <c r="R302" s="23" t="str">
        <f ca="1">IF(AND(B302="",D302=""),"",TRIM(IF(COUNTIF($B$5:$B$304,B302)&gt;1,"Număr dublat. ","")&amp;IF(OR(C302="",D302="",H302="",I302=""),"Date incomplete. ","")&amp;IF(AND(D302&lt;&gt;"",COUNTIF('Facturi emise'!$B$5:$B$1004,D302)=0),"Factura inițială nu există în Facturi emise. ","")&amp;IF(COUNTIF('Linii storno'!$B$5:$B$1004,B302)=0,"Nicio linie stornată. ","")&amp;IF(AND(N(O302)&gt;0,O302&gt;N(N302)+0.01),"Stornat mai mult decât factura inițială. ","")&amp;IF(AND(H302="Stornare totală",ABS(N(M302)+N(N302))&gt;0.01),"Stornare totală, dar suma diferă de factura inițială. ","")&amp;IF(AND(I302="Eroare în factură",J302=""),"Emite și factura corectă. ","")&amp;IF(AND(C302&lt;&gt;"",P302&lt;&gt;"Da"),IF(TODAY()&gt;Q302,"Netransmisă în e-Factura – termen depășit. ","De transmis în e-Factura până la "&amp;RIGHT("0"&amp;DAY(Q302),2)&amp;"."&amp;RIGHT("0"&amp;MONTH(Q302),2)&amp;"."&amp;YEAR(Q302)&amp;". "),"")))</f>
        <v/>
      </c>
    </row>
    <row r="303" spans="2:18" x14ac:dyDescent="0.2">
      <c r="B303" s="15"/>
      <c r="C303" s="16"/>
      <c r="D303" s="15"/>
      <c r="E303" s="17" t="str">
        <f>IF(D303="","",IFERROR(INDEX('Facturi emise'!$D$5:$D$1004,MATCH(D303,'Facturi emise'!$B$5:$B$1004,0)),""))</f>
        <v/>
      </c>
      <c r="F303" s="18" t="str">
        <f>IF(D303="","",IFERROR(INDEX('Facturi emise'!$E$5:$E$1004,MATCH(D303,'Facturi emise'!$B$5:$B$1004,0)),""))</f>
        <v/>
      </c>
      <c r="G303" s="19" t="str">
        <f>IF(D303="","",IFERROR(INDEX('Facturi emise'!$F$5:$F$1004,MATCH(D303,'Facturi emise'!$B$5:$B$1004,0)),""))</f>
        <v/>
      </c>
      <c r="H303" s="20"/>
      <c r="I303" s="21"/>
      <c r="J303" s="15"/>
      <c r="K303" s="22" t="str">
        <f>IF(B303="","",SUMIF('Linii storno'!$B$5:$B$1004,B303,'Linii storno'!$K$5:$K$1004))</f>
        <v/>
      </c>
      <c r="L303" s="22" t="str">
        <f>IF(B303="","",SUMIF('Linii storno'!$B$5:$B$1004,B303,'Linii storno'!$L$5:$L$1004))</f>
        <v/>
      </c>
      <c r="M303" s="22" t="str">
        <f t="shared" si="12"/>
        <v/>
      </c>
      <c r="N303" s="22" t="str">
        <f>IF(D303="","",SUMIF('Facturi emise'!$B$5:$B$1004,D303,'Facturi emise'!$N$5:$N$1004))</f>
        <v/>
      </c>
      <c r="O303" s="22" t="str">
        <f t="shared" si="13"/>
        <v/>
      </c>
      <c r="P303" s="15"/>
      <c r="Q303" s="17" t="str">
        <f t="shared" si="14"/>
        <v/>
      </c>
      <c r="R303" s="23" t="str">
        <f ca="1">IF(AND(B303="",D303=""),"",TRIM(IF(COUNTIF($B$5:$B$304,B303)&gt;1,"Număr dublat. ","")&amp;IF(OR(C303="",D303="",H303="",I303=""),"Date incomplete. ","")&amp;IF(AND(D303&lt;&gt;"",COUNTIF('Facturi emise'!$B$5:$B$1004,D303)=0),"Factura inițială nu există în Facturi emise. ","")&amp;IF(COUNTIF('Linii storno'!$B$5:$B$1004,B303)=0,"Nicio linie stornată. ","")&amp;IF(AND(N(O303)&gt;0,O303&gt;N(N303)+0.01),"Stornat mai mult decât factura inițială. ","")&amp;IF(AND(H303="Stornare totală",ABS(N(M303)+N(N303))&gt;0.01),"Stornare totală, dar suma diferă de factura inițială. ","")&amp;IF(AND(I303="Eroare în factură",J303=""),"Emite și factura corectă. ","")&amp;IF(AND(C303&lt;&gt;"",P303&lt;&gt;"Da"),IF(TODAY()&gt;Q303,"Netransmisă în e-Factura – termen depășit. ","De transmis în e-Factura până la "&amp;RIGHT("0"&amp;DAY(Q303),2)&amp;"."&amp;RIGHT("0"&amp;MONTH(Q303),2)&amp;"."&amp;YEAR(Q303)&amp;". "),"")))</f>
        <v/>
      </c>
    </row>
    <row r="304" spans="2:18" x14ac:dyDescent="0.2">
      <c r="B304" s="15"/>
      <c r="C304" s="16"/>
      <c r="D304" s="15"/>
      <c r="E304" s="17" t="str">
        <f>IF(D304="","",IFERROR(INDEX('Facturi emise'!$D$5:$D$1004,MATCH(D304,'Facturi emise'!$B$5:$B$1004,0)),""))</f>
        <v/>
      </c>
      <c r="F304" s="18" t="str">
        <f>IF(D304="","",IFERROR(INDEX('Facturi emise'!$E$5:$E$1004,MATCH(D304,'Facturi emise'!$B$5:$B$1004,0)),""))</f>
        <v/>
      </c>
      <c r="G304" s="19" t="str">
        <f>IF(D304="","",IFERROR(INDEX('Facturi emise'!$F$5:$F$1004,MATCH(D304,'Facturi emise'!$B$5:$B$1004,0)),""))</f>
        <v/>
      </c>
      <c r="H304" s="20"/>
      <c r="I304" s="21"/>
      <c r="J304" s="15"/>
      <c r="K304" s="22" t="str">
        <f>IF(B304="","",SUMIF('Linii storno'!$B$5:$B$1004,B304,'Linii storno'!$K$5:$K$1004))</f>
        <v/>
      </c>
      <c r="L304" s="22" t="str">
        <f>IF(B304="","",SUMIF('Linii storno'!$B$5:$B$1004,B304,'Linii storno'!$L$5:$L$1004))</f>
        <v/>
      </c>
      <c r="M304" s="22" t="str">
        <f t="shared" si="12"/>
        <v/>
      </c>
      <c r="N304" s="22" t="str">
        <f>IF(D304="","",SUMIF('Facturi emise'!$B$5:$B$1004,D304,'Facturi emise'!$N$5:$N$1004))</f>
        <v/>
      </c>
      <c r="O304" s="22" t="str">
        <f t="shared" si="13"/>
        <v/>
      </c>
      <c r="P304" s="15"/>
      <c r="Q304" s="17" t="str">
        <f t="shared" si="14"/>
        <v/>
      </c>
      <c r="R304" s="23" t="str">
        <f ca="1">IF(AND(B304="",D304=""),"",TRIM(IF(COUNTIF($B$5:$B$304,B304)&gt;1,"Număr dublat. ","")&amp;IF(OR(C304="",D304="",H304="",I304=""),"Date incomplete. ","")&amp;IF(AND(D304&lt;&gt;"",COUNTIF('Facturi emise'!$B$5:$B$1004,D304)=0),"Factura inițială nu există în Facturi emise. ","")&amp;IF(COUNTIF('Linii storno'!$B$5:$B$1004,B304)=0,"Nicio linie stornată. ","")&amp;IF(AND(N(O304)&gt;0,O304&gt;N(N304)+0.01),"Stornat mai mult decât factura inițială. ","")&amp;IF(AND(H304="Stornare totală",ABS(N(M304)+N(N304))&gt;0.01),"Stornare totală, dar suma diferă de factura inițială. ","")&amp;IF(AND(I304="Eroare în factură",J304=""),"Emite și factura corectă. ","")&amp;IF(AND(C304&lt;&gt;"",P304&lt;&gt;"Da"),IF(TODAY()&gt;Q304,"Netransmisă în e-Factura – termen depășit. ","De transmis în e-Factura până la "&amp;RIGHT("0"&amp;DAY(Q304),2)&amp;"."&amp;RIGHT("0"&amp;MONTH(Q304),2)&amp;"."&amp;YEAR(Q304)&amp;". "),"")))</f>
        <v/>
      </c>
    </row>
    <row r="1000" spans="702:702" ht="15" x14ac:dyDescent="0.25">
      <c r="ZZ1000"/>
    </row>
  </sheetData>
  <conditionalFormatting sqref="B5:Q304">
    <cfRule type="expression" dxfId="2" priority="2" stopIfTrue="1">
      <formula>AND($R5&lt;&gt;"",LEFT($R5,14)&lt;&gt;"De transmis în")</formula>
    </cfRule>
  </conditionalFormatting>
  <conditionalFormatting sqref="K5:M304">
    <cfRule type="cellIs" dxfId="1" priority="1" stopIfTrue="1" operator="lessThan">
      <formula>0</formula>
    </cfRule>
  </conditionalFormatting>
  <dataValidations count="3">
    <dataValidation type="list" allowBlank="1" showInputMessage="1" showErrorMessage="1" sqref="H5:H304" xr:uid="{3A253D3A-788A-46F1-ABDB-F98D9E3D1DDA}">
      <formula1>ListaTip</formula1>
    </dataValidation>
    <dataValidation type="list" allowBlank="1" showInputMessage="1" showErrorMessage="1" sqref="I5:I304" xr:uid="{0FDE2AF0-74FE-482B-9776-2A3CE0C9A95C}">
      <formula1>ListaMotiv</formula1>
    </dataValidation>
    <dataValidation type="list" allowBlank="1" showInputMessage="1" showErrorMessage="1" sqref="P5:P304" xr:uid="{7AB0D28B-8089-4D41-BCE6-4B9E57E21064}">
      <formula1>ListaDaNu</formula1>
    </dataValidation>
  </dataValidations>
  <pageMargins left="0.7" right="0.7" top="0.75" bottom="0.75" header="0.3" footer="0.3"/>
  <pageSetup scale="52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DD22-B370-4D20-AF62-D17BC9352577}">
  <dimension ref="A1:ZZ1004"/>
  <sheetViews>
    <sheetView showGridLines="0" topLeftCell="B1" workbookViewId="0">
      <pane ySplit="4" topLeftCell="A5" activePane="bottomLeft" state="frozen"/>
      <selection activeCell="B1" sqref="B1"/>
      <selection pane="bottomLeft" activeCell="B5" sqref="B5"/>
    </sheetView>
  </sheetViews>
  <sheetFormatPr baseColWidth="10" defaultRowHeight="12.75" x14ac:dyDescent="0.2"/>
  <cols>
    <col min="1" max="1" width="0" style="1" hidden="1" customWidth="1"/>
    <col min="2" max="2" width="9.7109375" style="1" customWidth="1"/>
    <col min="3" max="3" width="6.7109375" style="1" customWidth="1"/>
    <col min="4" max="4" width="9.7109375" style="1" customWidth="1"/>
    <col min="5" max="5" width="32.7109375" style="1" customWidth="1"/>
    <col min="6" max="6" width="6.7109375" style="1" customWidth="1"/>
    <col min="7" max="8" width="9.7109375" style="1" customWidth="1"/>
    <col min="9" max="9" width="10.7109375" style="1" customWidth="1"/>
    <col min="10" max="10" width="8.7109375" style="1" customWidth="1"/>
    <col min="11" max="11" width="11.7109375" style="1" customWidth="1"/>
    <col min="12" max="12" width="10.7109375" style="1" customWidth="1"/>
    <col min="13" max="13" width="30.7109375" style="1" customWidth="1"/>
    <col min="14" max="14" width="9.7109375" style="1" customWidth="1"/>
    <col min="15" max="16384" width="11.42578125" style="1"/>
  </cols>
  <sheetData>
    <row r="1" spans="1:14" ht="21" x14ac:dyDescent="0.35">
      <c r="B1" s="2" t="s">
        <v>69</v>
      </c>
    </row>
    <row r="2" spans="1:14" x14ac:dyDescent="0.2">
      <c r="B2" s="3" t="s">
        <v>70</v>
      </c>
    </row>
    <row r="4" spans="1:14" ht="44.1" customHeight="1" x14ac:dyDescent="0.2">
      <c r="B4" s="7" t="s">
        <v>60</v>
      </c>
      <c r="C4" s="7" t="s">
        <v>71</v>
      </c>
      <c r="D4" s="7" t="s">
        <v>72</v>
      </c>
      <c r="E4" s="7" t="s">
        <v>73</v>
      </c>
      <c r="F4" s="7" t="s">
        <v>33</v>
      </c>
      <c r="G4" s="7" t="s">
        <v>74</v>
      </c>
      <c r="H4" s="7" t="s">
        <v>75</v>
      </c>
      <c r="I4" s="7" t="s">
        <v>76</v>
      </c>
      <c r="J4" s="7" t="s">
        <v>36</v>
      </c>
      <c r="K4" s="7" t="s">
        <v>77</v>
      </c>
      <c r="L4" s="7" t="s">
        <v>78</v>
      </c>
      <c r="M4" s="7" t="s">
        <v>68</v>
      </c>
      <c r="N4" s="7" t="s">
        <v>79</v>
      </c>
    </row>
    <row r="5" spans="1:14" x14ac:dyDescent="0.2">
      <c r="A5" s="1" t="str">
        <f t="shared" ref="A5:A68" si="0">IF(B5="","",B5&amp;"|"&amp;C5)</f>
        <v>1210|1</v>
      </c>
      <c r="B5" s="9">
        <v>1210</v>
      </c>
      <c r="C5" s="10">
        <f>IF(B5="","",COUNTIF(INDEX($B:$B,5):B5,B5))</f>
        <v>1</v>
      </c>
      <c r="D5" s="9">
        <v>2</v>
      </c>
      <c r="E5" s="24" t="str">
        <f>IF(OR(N5="",D5=""),"",IFERROR(INDEX('Facturi emise'!$G$5:$G$1004,MATCH(N5&amp;"|"&amp;D5,'Facturi emise'!$A$5:$A$1004,0)),""))</f>
        <v>Siguranță automată 16A</v>
      </c>
      <c r="F5" s="10" t="str">
        <f>IF(OR(N5="",D5=""),"",IFERROR(INDEX('Facturi emise'!$H$5:$H$1004,MATCH(N5&amp;"|"&amp;D5,'Facturi emise'!$A$5:$A$1004,0)),""))</f>
        <v>buc</v>
      </c>
      <c r="G5" s="24">
        <f>IF(OR(N5="",D5=""),"",IFERROR(INDEX('Facturi emise'!$I$5:$I$1004,MATCH(N5&amp;"|"&amp;D5,'Facturi emise'!$A$5:$A$1004,0)),""))</f>
        <v>40</v>
      </c>
      <c r="H5" s="6">
        <v>10</v>
      </c>
      <c r="I5" s="14">
        <f>IF(OR(N5="",D5=""),"",IFERROR(INDEX('Facturi emise'!$J$5:$J$1004,MATCH(N5&amp;"|"&amp;D5,'Facturi emise'!$A$5:$A$1004,0)),""))</f>
        <v>22.4</v>
      </c>
      <c r="J5" s="25">
        <f>IF(OR(N5="",D5=""),"",IFERROR(INDEX('Facturi emise'!$K$5:$K$1004,MATCH(N5&amp;"|"&amp;D5,'Facturi emise'!$A$5:$A$1004,0)),""))</f>
        <v>0.21</v>
      </c>
      <c r="K5" s="26">
        <f t="shared" ref="K5:K68" si="1">IF(OR(H5="",I5=""),"",-ROUND(H5*I5,2))</f>
        <v>-224</v>
      </c>
      <c r="L5" s="26">
        <f t="shared" ref="L5:L68" si="2">IF(OR(K5="",J5=""),"",ROUND(K5*J5,2))</f>
        <v>-47.04</v>
      </c>
      <c r="M5" s="27" t="str">
        <f>IF(B5="","",TRIM(IF(N5="","Factura storno nu există în registru. ",IF(ISNA(MATCH(N5&amp;"|"&amp;D5,'Facturi emise'!$A$5:$A$1004,0)),"Linia nu există în factura inițială. ",""))&amp;IF(N(H5)&lt;=0,"Lipsește cantitatea stornată. ","")&amp;IF(AND(N(I5)=IFERROR(INDEX('Facturi emise'!$J$5:$J$1004,MATCH(N5&amp;"|"&amp;D5,'Facturi emise'!$A$5:$A$1004,0)),0),SUMIFS($H$5:$H$1004,$N$5:$N$1004,N5,$D$5:$D$1004,D5,$I$5:$I$1004,I5)&gt;N(G5)),"Stornezi mai mult decât s-a facturat. ","")&amp;IF(AND(N(I5)&gt;0,N(I5)&lt;IFERROR(INDEX('Facturi emise'!$J$5:$J$1004,MATCH(N5&amp;"|"&amp;D5,'Facturi emise'!$A$5:$A$1004,0)),0)),"Reducere de preț pe unitate. ","")))</f>
        <v/>
      </c>
      <c r="N5" s="28">
        <f>IF(B5="","",IFERROR(INDEX('Registru stornări'!$D$5:$D$304,MATCH(B5,'Registru stornări'!$B$5:$B$304,0)),""))</f>
        <v>1202</v>
      </c>
    </row>
    <row r="6" spans="1:14" x14ac:dyDescent="0.2">
      <c r="A6" s="1" t="str">
        <f t="shared" si="0"/>
        <v>1211|1</v>
      </c>
      <c r="B6" s="9">
        <v>1211</v>
      </c>
      <c r="C6" s="10">
        <f>IF(B6="","",COUNTIF(INDEX($B:$B,5):B6,B6))</f>
        <v>1</v>
      </c>
      <c r="D6" s="9">
        <v>1</v>
      </c>
      <c r="E6" s="24" t="str">
        <f>IF(OR(N6="",D6=""),"",IFERROR(INDEX('Facturi emise'!$G$5:$G$1004,MATCH(N6&amp;"|"&amp;D6,'Facturi emise'!$A$5:$A$1004,0)),""))</f>
        <v>Corp iluminat LED 36W</v>
      </c>
      <c r="F6" s="10" t="str">
        <f>IF(OR(N6="",D6=""),"",IFERROR(INDEX('Facturi emise'!$H$5:$H$1004,MATCH(N6&amp;"|"&amp;D6,'Facturi emise'!$A$5:$A$1004,0)),""))</f>
        <v>buc</v>
      </c>
      <c r="G6" s="24">
        <f>IF(OR(N6="",D6=""),"",IFERROR(INDEX('Facturi emise'!$I$5:$I$1004,MATCH(N6&amp;"|"&amp;D6,'Facturi emise'!$A$5:$A$1004,0)),""))</f>
        <v>20</v>
      </c>
      <c r="H6" s="6">
        <v>20</v>
      </c>
      <c r="I6" s="14">
        <f>IF(OR(N6="",D6=""),"",IFERROR(INDEX('Facturi emise'!$J$5:$J$1004,MATCH(N6&amp;"|"&amp;D6,'Facturi emise'!$A$5:$A$1004,0)),""))</f>
        <v>98</v>
      </c>
      <c r="J6" s="25">
        <f>IF(OR(N6="",D6=""),"",IFERROR(INDEX('Facturi emise'!$K$5:$K$1004,MATCH(N6&amp;"|"&amp;D6,'Facturi emise'!$A$5:$A$1004,0)),""))</f>
        <v>0.21</v>
      </c>
      <c r="K6" s="26">
        <f t="shared" si="1"/>
        <v>-1960</v>
      </c>
      <c r="L6" s="26">
        <f t="shared" si="2"/>
        <v>-411.6</v>
      </c>
      <c r="M6" s="27" t="str">
        <f>IF(B6="","",TRIM(IF(N6="","Factura storno nu există în registru. ",IF(ISNA(MATCH(N6&amp;"|"&amp;D6,'Facturi emise'!$A$5:$A$1004,0)),"Linia nu există în factura inițială. ",""))&amp;IF(N(H6)&lt;=0,"Lipsește cantitatea stornată. ","")&amp;IF(AND(N(I6)=IFERROR(INDEX('Facturi emise'!$J$5:$J$1004,MATCH(N6&amp;"|"&amp;D6,'Facturi emise'!$A$5:$A$1004,0)),0),SUMIFS($H$5:$H$1004,$N$5:$N$1004,N6,$D$5:$D$1004,D6,$I$5:$I$1004,I6)&gt;N(G6)),"Stornezi mai mult decât s-a facturat. ","")&amp;IF(AND(N(I6)&gt;0,N(I6)&lt;IFERROR(INDEX('Facturi emise'!$J$5:$J$1004,MATCH(N6&amp;"|"&amp;D6,'Facturi emise'!$A$5:$A$1004,0)),0)),"Reducere de preț pe unitate. ","")))</f>
        <v/>
      </c>
      <c r="N6" s="28">
        <f>IF(B6="","",IFERROR(INDEX('Registru stornări'!$D$5:$D$304,MATCH(B6,'Registru stornări'!$B$5:$B$304,0)),""))</f>
        <v>1203</v>
      </c>
    </row>
    <row r="7" spans="1:14" x14ac:dyDescent="0.2">
      <c r="A7" s="1" t="str">
        <f t="shared" si="0"/>
        <v>1213|1</v>
      </c>
      <c r="B7" s="9">
        <v>1213</v>
      </c>
      <c r="C7" s="10">
        <f>IF(B7="","",COUNTIF(INDEX($B:$B,5):B7,B7))</f>
        <v>1</v>
      </c>
      <c r="D7" s="9">
        <v>6</v>
      </c>
      <c r="E7" s="24" t="str">
        <f>IF(OR(N7="",D7=""),"",IFERROR(INDEX('Facturi emise'!$G$5:$G$1004,MATCH(N7&amp;"|"&amp;D7,'Facturi emise'!$A$5:$A$1004,0)),""))</f>
        <v>Manoperă montaj instalație electrică</v>
      </c>
      <c r="F7" s="10" t="str">
        <f>IF(OR(N7="",D7=""),"",IFERROR(INDEX('Facturi emise'!$H$5:$H$1004,MATCH(N7&amp;"|"&amp;D7,'Facturi emise'!$A$5:$A$1004,0)),""))</f>
        <v>ore</v>
      </c>
      <c r="G7" s="24">
        <f>IF(OR(N7="",D7=""),"",IFERROR(INDEX('Facturi emise'!$I$5:$I$1004,MATCH(N7&amp;"|"&amp;D7,'Facturi emise'!$A$5:$A$1004,0)),""))</f>
        <v>16</v>
      </c>
      <c r="H7" s="6">
        <v>16</v>
      </c>
      <c r="I7" s="14">
        <v>10</v>
      </c>
      <c r="J7" s="25">
        <f>IF(OR(N7="",D7=""),"",IFERROR(INDEX('Facturi emise'!$K$5:$K$1004,MATCH(N7&amp;"|"&amp;D7,'Facturi emise'!$A$5:$A$1004,0)),""))</f>
        <v>0.21</v>
      </c>
      <c r="K7" s="26">
        <f t="shared" si="1"/>
        <v>-160</v>
      </c>
      <c r="L7" s="26">
        <f t="shared" si="2"/>
        <v>-33.6</v>
      </c>
      <c r="M7" s="27" t="str">
        <f>IF(B7="","",TRIM(IF(N7="","Factura storno nu există în registru. ",IF(ISNA(MATCH(N7&amp;"|"&amp;D7,'Facturi emise'!$A$5:$A$1004,0)),"Linia nu există în factura inițială. ",""))&amp;IF(N(H7)&lt;=0,"Lipsește cantitatea stornată. ","")&amp;IF(AND(N(I7)=IFERROR(INDEX('Facturi emise'!$J$5:$J$1004,MATCH(N7&amp;"|"&amp;D7,'Facturi emise'!$A$5:$A$1004,0)),0),SUMIFS($H$5:$H$1004,$N$5:$N$1004,N7,$D$5:$D$1004,D7,$I$5:$I$1004,I7)&gt;N(G7)),"Stornezi mai mult decât s-a facturat. ","")&amp;IF(AND(N(I7)&gt;0,N(I7)&lt;IFERROR(INDEX('Facturi emise'!$J$5:$J$1004,MATCH(N7&amp;"|"&amp;D7,'Facturi emise'!$A$5:$A$1004,0)),0)),"Reducere de preț pe unitate. ","")))</f>
        <v>Reducere de preț pe unitate.</v>
      </c>
      <c r="N7" s="28">
        <f>IF(B7="","",IFERROR(INDEX('Registru stornări'!$D$5:$D$304,MATCH(B7,'Registru stornări'!$B$5:$B$304,0)),""))</f>
        <v>1201</v>
      </c>
    </row>
    <row r="8" spans="1:14" x14ac:dyDescent="0.2">
      <c r="A8" s="1" t="str">
        <f t="shared" si="0"/>
        <v/>
      </c>
      <c r="B8" s="9"/>
      <c r="C8" s="10" t="str">
        <f>IF(B8="","",COUNTIF(INDEX($B:$B,5):B8,B8))</f>
        <v/>
      </c>
      <c r="D8" s="9"/>
      <c r="E8" s="24" t="str">
        <f>IF(OR(N8="",D8=""),"",IFERROR(INDEX('Facturi emise'!$G$5:$G$1004,MATCH(N8&amp;"|"&amp;D8,'Facturi emise'!$A$5:$A$1004,0)),""))</f>
        <v/>
      </c>
      <c r="F8" s="10" t="str">
        <f>IF(OR(N8="",D8=""),"",IFERROR(INDEX('Facturi emise'!$H$5:$H$1004,MATCH(N8&amp;"|"&amp;D8,'Facturi emise'!$A$5:$A$1004,0)),""))</f>
        <v/>
      </c>
      <c r="G8" s="24" t="str">
        <f>IF(OR(N8="",D8=""),"",IFERROR(INDEX('Facturi emise'!$I$5:$I$1004,MATCH(N8&amp;"|"&amp;D8,'Facturi emise'!$A$5:$A$1004,0)),""))</f>
        <v/>
      </c>
      <c r="H8" s="6"/>
      <c r="I8" s="14" t="str">
        <f>IF(OR(N8="",D8=""),"",IFERROR(INDEX('Facturi emise'!$J$5:$J$1004,MATCH(N8&amp;"|"&amp;D8,'Facturi emise'!$A$5:$A$1004,0)),""))</f>
        <v/>
      </c>
      <c r="J8" s="25" t="str">
        <f>IF(OR(N8="",D8=""),"",IFERROR(INDEX('Facturi emise'!$K$5:$K$1004,MATCH(N8&amp;"|"&amp;D8,'Facturi emise'!$A$5:$A$1004,0)),""))</f>
        <v/>
      </c>
      <c r="K8" s="26" t="str">
        <f t="shared" si="1"/>
        <v/>
      </c>
      <c r="L8" s="26" t="str">
        <f t="shared" si="2"/>
        <v/>
      </c>
      <c r="M8" s="27" t="str">
        <f>IF(B8="","",TRIM(IF(N8="","Factura storno nu există în registru. ",IF(ISNA(MATCH(N8&amp;"|"&amp;D8,'Facturi emise'!$A$5:$A$1004,0)),"Linia nu există în factura inițială. ",""))&amp;IF(N(H8)&lt;=0,"Lipsește cantitatea stornată. ","")&amp;IF(AND(N(I8)=IFERROR(INDEX('Facturi emise'!$J$5:$J$1004,MATCH(N8&amp;"|"&amp;D8,'Facturi emise'!$A$5:$A$1004,0)),0),SUMIFS($H$5:$H$1004,$N$5:$N$1004,N8,$D$5:$D$1004,D8,$I$5:$I$1004,I8)&gt;N(G8)),"Stornezi mai mult decât s-a facturat. ","")&amp;IF(AND(N(I8)&gt;0,N(I8)&lt;IFERROR(INDEX('Facturi emise'!$J$5:$J$1004,MATCH(N8&amp;"|"&amp;D8,'Facturi emise'!$A$5:$A$1004,0)),0)),"Reducere de preț pe unitate. ","")))</f>
        <v/>
      </c>
      <c r="N8" s="28" t="str">
        <f>IF(B8="","",IFERROR(INDEX('Registru stornări'!$D$5:$D$304,MATCH(B8,'Registru stornări'!$B$5:$B$304,0)),""))</f>
        <v/>
      </c>
    </row>
    <row r="9" spans="1:14" x14ac:dyDescent="0.2">
      <c r="A9" s="1" t="str">
        <f t="shared" si="0"/>
        <v/>
      </c>
      <c r="B9" s="9"/>
      <c r="C9" s="10" t="str">
        <f>IF(B9="","",COUNTIF(INDEX($B:$B,5):B9,B9))</f>
        <v/>
      </c>
      <c r="D9" s="9"/>
      <c r="E9" s="24" t="str">
        <f>IF(OR(N9="",D9=""),"",IFERROR(INDEX('Facturi emise'!$G$5:$G$1004,MATCH(N9&amp;"|"&amp;D9,'Facturi emise'!$A$5:$A$1004,0)),""))</f>
        <v/>
      </c>
      <c r="F9" s="10" t="str">
        <f>IF(OR(N9="",D9=""),"",IFERROR(INDEX('Facturi emise'!$H$5:$H$1004,MATCH(N9&amp;"|"&amp;D9,'Facturi emise'!$A$5:$A$1004,0)),""))</f>
        <v/>
      </c>
      <c r="G9" s="24" t="str">
        <f>IF(OR(N9="",D9=""),"",IFERROR(INDEX('Facturi emise'!$I$5:$I$1004,MATCH(N9&amp;"|"&amp;D9,'Facturi emise'!$A$5:$A$1004,0)),""))</f>
        <v/>
      </c>
      <c r="H9" s="6"/>
      <c r="I9" s="14" t="str">
        <f>IF(OR(N9="",D9=""),"",IFERROR(INDEX('Facturi emise'!$J$5:$J$1004,MATCH(N9&amp;"|"&amp;D9,'Facturi emise'!$A$5:$A$1004,0)),""))</f>
        <v/>
      </c>
      <c r="J9" s="25" t="str">
        <f>IF(OR(N9="",D9=""),"",IFERROR(INDEX('Facturi emise'!$K$5:$K$1004,MATCH(N9&amp;"|"&amp;D9,'Facturi emise'!$A$5:$A$1004,0)),""))</f>
        <v/>
      </c>
      <c r="K9" s="26" t="str">
        <f t="shared" si="1"/>
        <v/>
      </c>
      <c r="L9" s="26" t="str">
        <f t="shared" si="2"/>
        <v/>
      </c>
      <c r="M9" s="27" t="str">
        <f>IF(B9="","",TRIM(IF(N9="","Factura storno nu există în registru. ",IF(ISNA(MATCH(N9&amp;"|"&amp;D9,'Facturi emise'!$A$5:$A$1004,0)),"Linia nu există în factura inițială. ",""))&amp;IF(N(H9)&lt;=0,"Lipsește cantitatea stornată. ","")&amp;IF(AND(N(I9)=IFERROR(INDEX('Facturi emise'!$J$5:$J$1004,MATCH(N9&amp;"|"&amp;D9,'Facturi emise'!$A$5:$A$1004,0)),0),SUMIFS($H$5:$H$1004,$N$5:$N$1004,N9,$D$5:$D$1004,D9,$I$5:$I$1004,I9)&gt;N(G9)),"Stornezi mai mult decât s-a facturat. ","")&amp;IF(AND(N(I9)&gt;0,N(I9)&lt;IFERROR(INDEX('Facturi emise'!$J$5:$J$1004,MATCH(N9&amp;"|"&amp;D9,'Facturi emise'!$A$5:$A$1004,0)),0)),"Reducere de preț pe unitate. ","")))</f>
        <v/>
      </c>
      <c r="N9" s="28" t="str">
        <f>IF(B9="","",IFERROR(INDEX('Registru stornări'!$D$5:$D$304,MATCH(B9,'Registru stornări'!$B$5:$B$304,0)),""))</f>
        <v/>
      </c>
    </row>
    <row r="10" spans="1:14" x14ac:dyDescent="0.2">
      <c r="A10" s="1" t="str">
        <f t="shared" si="0"/>
        <v/>
      </c>
      <c r="B10" s="9"/>
      <c r="C10" s="10" t="str">
        <f>IF(B10="","",COUNTIF(INDEX($B:$B,5):B10,B10))</f>
        <v/>
      </c>
      <c r="D10" s="9"/>
      <c r="E10" s="24" t="str">
        <f>IF(OR(N10="",D10=""),"",IFERROR(INDEX('Facturi emise'!$G$5:$G$1004,MATCH(N10&amp;"|"&amp;D10,'Facturi emise'!$A$5:$A$1004,0)),""))</f>
        <v/>
      </c>
      <c r="F10" s="10" t="str">
        <f>IF(OR(N10="",D10=""),"",IFERROR(INDEX('Facturi emise'!$H$5:$H$1004,MATCH(N10&amp;"|"&amp;D10,'Facturi emise'!$A$5:$A$1004,0)),""))</f>
        <v/>
      </c>
      <c r="G10" s="24" t="str">
        <f>IF(OR(N10="",D10=""),"",IFERROR(INDEX('Facturi emise'!$I$5:$I$1004,MATCH(N10&amp;"|"&amp;D10,'Facturi emise'!$A$5:$A$1004,0)),""))</f>
        <v/>
      </c>
      <c r="H10" s="6"/>
      <c r="I10" s="14" t="str">
        <f>IF(OR(N10="",D10=""),"",IFERROR(INDEX('Facturi emise'!$J$5:$J$1004,MATCH(N10&amp;"|"&amp;D10,'Facturi emise'!$A$5:$A$1004,0)),""))</f>
        <v/>
      </c>
      <c r="J10" s="25" t="str">
        <f>IF(OR(N10="",D10=""),"",IFERROR(INDEX('Facturi emise'!$K$5:$K$1004,MATCH(N10&amp;"|"&amp;D10,'Facturi emise'!$A$5:$A$1004,0)),""))</f>
        <v/>
      </c>
      <c r="K10" s="26" t="str">
        <f t="shared" si="1"/>
        <v/>
      </c>
      <c r="L10" s="26" t="str">
        <f t="shared" si="2"/>
        <v/>
      </c>
      <c r="M10" s="27" t="str">
        <f>IF(B10="","",TRIM(IF(N10="","Factura storno nu există în registru. ",IF(ISNA(MATCH(N10&amp;"|"&amp;D10,'Facturi emise'!$A$5:$A$1004,0)),"Linia nu există în factura inițială. ",""))&amp;IF(N(H10)&lt;=0,"Lipsește cantitatea stornată. ","")&amp;IF(AND(N(I10)=IFERROR(INDEX('Facturi emise'!$J$5:$J$1004,MATCH(N10&amp;"|"&amp;D10,'Facturi emise'!$A$5:$A$1004,0)),0),SUMIFS($H$5:$H$1004,$N$5:$N$1004,N10,$D$5:$D$1004,D10,$I$5:$I$1004,I10)&gt;N(G10)),"Stornezi mai mult decât s-a facturat. ","")&amp;IF(AND(N(I10)&gt;0,N(I10)&lt;IFERROR(INDEX('Facturi emise'!$J$5:$J$1004,MATCH(N10&amp;"|"&amp;D10,'Facturi emise'!$A$5:$A$1004,0)),0)),"Reducere de preț pe unitate. ","")))</f>
        <v/>
      </c>
      <c r="N10" s="28" t="str">
        <f>IF(B10="","",IFERROR(INDEX('Registru stornări'!$D$5:$D$304,MATCH(B10,'Registru stornări'!$B$5:$B$304,0)),""))</f>
        <v/>
      </c>
    </row>
    <row r="11" spans="1:14" x14ac:dyDescent="0.2">
      <c r="A11" s="1" t="str">
        <f t="shared" si="0"/>
        <v/>
      </c>
      <c r="B11" s="9"/>
      <c r="C11" s="10" t="str">
        <f>IF(B11="","",COUNTIF(INDEX($B:$B,5):B11,B11))</f>
        <v/>
      </c>
      <c r="D11" s="9"/>
      <c r="E11" s="24" t="str">
        <f>IF(OR(N11="",D11=""),"",IFERROR(INDEX('Facturi emise'!$G$5:$G$1004,MATCH(N11&amp;"|"&amp;D11,'Facturi emise'!$A$5:$A$1004,0)),""))</f>
        <v/>
      </c>
      <c r="F11" s="10" t="str">
        <f>IF(OR(N11="",D11=""),"",IFERROR(INDEX('Facturi emise'!$H$5:$H$1004,MATCH(N11&amp;"|"&amp;D11,'Facturi emise'!$A$5:$A$1004,0)),""))</f>
        <v/>
      </c>
      <c r="G11" s="24" t="str">
        <f>IF(OR(N11="",D11=""),"",IFERROR(INDEX('Facturi emise'!$I$5:$I$1004,MATCH(N11&amp;"|"&amp;D11,'Facturi emise'!$A$5:$A$1004,0)),""))</f>
        <v/>
      </c>
      <c r="H11" s="6"/>
      <c r="I11" s="14" t="str">
        <f>IF(OR(N11="",D11=""),"",IFERROR(INDEX('Facturi emise'!$J$5:$J$1004,MATCH(N11&amp;"|"&amp;D11,'Facturi emise'!$A$5:$A$1004,0)),""))</f>
        <v/>
      </c>
      <c r="J11" s="25" t="str">
        <f>IF(OR(N11="",D11=""),"",IFERROR(INDEX('Facturi emise'!$K$5:$K$1004,MATCH(N11&amp;"|"&amp;D11,'Facturi emise'!$A$5:$A$1004,0)),""))</f>
        <v/>
      </c>
      <c r="K11" s="26" t="str">
        <f t="shared" si="1"/>
        <v/>
      </c>
      <c r="L11" s="26" t="str">
        <f t="shared" si="2"/>
        <v/>
      </c>
      <c r="M11" s="27" t="str">
        <f>IF(B11="","",TRIM(IF(N11="","Factura storno nu există în registru. ",IF(ISNA(MATCH(N11&amp;"|"&amp;D11,'Facturi emise'!$A$5:$A$1004,0)),"Linia nu există în factura inițială. ",""))&amp;IF(N(H11)&lt;=0,"Lipsește cantitatea stornată. ","")&amp;IF(AND(N(I11)=IFERROR(INDEX('Facturi emise'!$J$5:$J$1004,MATCH(N11&amp;"|"&amp;D11,'Facturi emise'!$A$5:$A$1004,0)),0),SUMIFS($H$5:$H$1004,$N$5:$N$1004,N11,$D$5:$D$1004,D11,$I$5:$I$1004,I11)&gt;N(G11)),"Stornezi mai mult decât s-a facturat. ","")&amp;IF(AND(N(I11)&gt;0,N(I11)&lt;IFERROR(INDEX('Facturi emise'!$J$5:$J$1004,MATCH(N11&amp;"|"&amp;D11,'Facturi emise'!$A$5:$A$1004,0)),0)),"Reducere de preț pe unitate. ","")))</f>
        <v/>
      </c>
      <c r="N11" s="28" t="str">
        <f>IF(B11="","",IFERROR(INDEX('Registru stornări'!$D$5:$D$304,MATCH(B11,'Registru stornări'!$B$5:$B$304,0)),""))</f>
        <v/>
      </c>
    </row>
    <row r="12" spans="1:14" x14ac:dyDescent="0.2">
      <c r="A12" s="1" t="str">
        <f t="shared" si="0"/>
        <v/>
      </c>
      <c r="B12" s="9"/>
      <c r="C12" s="10" t="str">
        <f>IF(B12="","",COUNTIF(INDEX($B:$B,5):B12,B12))</f>
        <v/>
      </c>
      <c r="D12" s="9"/>
      <c r="E12" s="24" t="str">
        <f>IF(OR(N12="",D12=""),"",IFERROR(INDEX('Facturi emise'!$G$5:$G$1004,MATCH(N12&amp;"|"&amp;D12,'Facturi emise'!$A$5:$A$1004,0)),""))</f>
        <v/>
      </c>
      <c r="F12" s="10" t="str">
        <f>IF(OR(N12="",D12=""),"",IFERROR(INDEX('Facturi emise'!$H$5:$H$1004,MATCH(N12&amp;"|"&amp;D12,'Facturi emise'!$A$5:$A$1004,0)),""))</f>
        <v/>
      </c>
      <c r="G12" s="24" t="str">
        <f>IF(OR(N12="",D12=""),"",IFERROR(INDEX('Facturi emise'!$I$5:$I$1004,MATCH(N12&amp;"|"&amp;D12,'Facturi emise'!$A$5:$A$1004,0)),""))</f>
        <v/>
      </c>
      <c r="H12" s="6"/>
      <c r="I12" s="14" t="str">
        <f>IF(OR(N12="",D12=""),"",IFERROR(INDEX('Facturi emise'!$J$5:$J$1004,MATCH(N12&amp;"|"&amp;D12,'Facturi emise'!$A$5:$A$1004,0)),""))</f>
        <v/>
      </c>
      <c r="J12" s="25" t="str">
        <f>IF(OR(N12="",D12=""),"",IFERROR(INDEX('Facturi emise'!$K$5:$K$1004,MATCH(N12&amp;"|"&amp;D12,'Facturi emise'!$A$5:$A$1004,0)),""))</f>
        <v/>
      </c>
      <c r="K12" s="26" t="str">
        <f t="shared" si="1"/>
        <v/>
      </c>
      <c r="L12" s="26" t="str">
        <f t="shared" si="2"/>
        <v/>
      </c>
      <c r="M12" s="27" t="str">
        <f>IF(B12="","",TRIM(IF(N12="","Factura storno nu există în registru. ",IF(ISNA(MATCH(N12&amp;"|"&amp;D12,'Facturi emise'!$A$5:$A$1004,0)),"Linia nu există în factura inițială. ",""))&amp;IF(N(H12)&lt;=0,"Lipsește cantitatea stornată. ","")&amp;IF(AND(N(I12)=IFERROR(INDEX('Facturi emise'!$J$5:$J$1004,MATCH(N12&amp;"|"&amp;D12,'Facturi emise'!$A$5:$A$1004,0)),0),SUMIFS($H$5:$H$1004,$N$5:$N$1004,N12,$D$5:$D$1004,D12,$I$5:$I$1004,I12)&gt;N(G12)),"Stornezi mai mult decât s-a facturat. ","")&amp;IF(AND(N(I12)&gt;0,N(I12)&lt;IFERROR(INDEX('Facturi emise'!$J$5:$J$1004,MATCH(N12&amp;"|"&amp;D12,'Facturi emise'!$A$5:$A$1004,0)),0)),"Reducere de preț pe unitate. ","")))</f>
        <v/>
      </c>
      <c r="N12" s="28" t="str">
        <f>IF(B12="","",IFERROR(INDEX('Registru stornări'!$D$5:$D$304,MATCH(B12,'Registru stornări'!$B$5:$B$304,0)),""))</f>
        <v/>
      </c>
    </row>
    <row r="13" spans="1:14" x14ac:dyDescent="0.2">
      <c r="A13" s="1" t="str">
        <f t="shared" si="0"/>
        <v/>
      </c>
      <c r="B13" s="9"/>
      <c r="C13" s="10" t="str">
        <f>IF(B13="","",COUNTIF(INDEX($B:$B,5):B13,B13))</f>
        <v/>
      </c>
      <c r="D13" s="9"/>
      <c r="E13" s="24" t="str">
        <f>IF(OR(N13="",D13=""),"",IFERROR(INDEX('Facturi emise'!$G$5:$G$1004,MATCH(N13&amp;"|"&amp;D13,'Facturi emise'!$A$5:$A$1004,0)),""))</f>
        <v/>
      </c>
      <c r="F13" s="10" t="str">
        <f>IF(OR(N13="",D13=""),"",IFERROR(INDEX('Facturi emise'!$H$5:$H$1004,MATCH(N13&amp;"|"&amp;D13,'Facturi emise'!$A$5:$A$1004,0)),""))</f>
        <v/>
      </c>
      <c r="G13" s="24" t="str">
        <f>IF(OR(N13="",D13=""),"",IFERROR(INDEX('Facturi emise'!$I$5:$I$1004,MATCH(N13&amp;"|"&amp;D13,'Facturi emise'!$A$5:$A$1004,0)),""))</f>
        <v/>
      </c>
      <c r="H13" s="6"/>
      <c r="I13" s="14" t="str">
        <f>IF(OR(N13="",D13=""),"",IFERROR(INDEX('Facturi emise'!$J$5:$J$1004,MATCH(N13&amp;"|"&amp;D13,'Facturi emise'!$A$5:$A$1004,0)),""))</f>
        <v/>
      </c>
      <c r="J13" s="25" t="str">
        <f>IF(OR(N13="",D13=""),"",IFERROR(INDEX('Facturi emise'!$K$5:$K$1004,MATCH(N13&amp;"|"&amp;D13,'Facturi emise'!$A$5:$A$1004,0)),""))</f>
        <v/>
      </c>
      <c r="K13" s="26" t="str">
        <f t="shared" si="1"/>
        <v/>
      </c>
      <c r="L13" s="26" t="str">
        <f t="shared" si="2"/>
        <v/>
      </c>
      <c r="M13" s="27" t="str">
        <f>IF(B13="","",TRIM(IF(N13="","Factura storno nu există în registru. ",IF(ISNA(MATCH(N13&amp;"|"&amp;D13,'Facturi emise'!$A$5:$A$1004,0)),"Linia nu există în factura inițială. ",""))&amp;IF(N(H13)&lt;=0,"Lipsește cantitatea stornată. ","")&amp;IF(AND(N(I13)=IFERROR(INDEX('Facturi emise'!$J$5:$J$1004,MATCH(N13&amp;"|"&amp;D13,'Facturi emise'!$A$5:$A$1004,0)),0),SUMIFS($H$5:$H$1004,$N$5:$N$1004,N13,$D$5:$D$1004,D13,$I$5:$I$1004,I13)&gt;N(G13)),"Stornezi mai mult decât s-a facturat. ","")&amp;IF(AND(N(I13)&gt;0,N(I13)&lt;IFERROR(INDEX('Facturi emise'!$J$5:$J$1004,MATCH(N13&amp;"|"&amp;D13,'Facturi emise'!$A$5:$A$1004,0)),0)),"Reducere de preț pe unitate. ","")))</f>
        <v/>
      </c>
      <c r="N13" s="28" t="str">
        <f>IF(B13="","",IFERROR(INDEX('Registru stornări'!$D$5:$D$304,MATCH(B13,'Registru stornări'!$B$5:$B$304,0)),""))</f>
        <v/>
      </c>
    </row>
    <row r="14" spans="1:14" x14ac:dyDescent="0.2">
      <c r="A14" s="1" t="str">
        <f t="shared" si="0"/>
        <v/>
      </c>
      <c r="B14" s="9"/>
      <c r="C14" s="10" t="str">
        <f>IF(B14="","",COUNTIF(INDEX($B:$B,5):B14,B14))</f>
        <v/>
      </c>
      <c r="D14" s="9"/>
      <c r="E14" s="24" t="str">
        <f>IF(OR(N14="",D14=""),"",IFERROR(INDEX('Facturi emise'!$G$5:$G$1004,MATCH(N14&amp;"|"&amp;D14,'Facturi emise'!$A$5:$A$1004,0)),""))</f>
        <v/>
      </c>
      <c r="F14" s="10" t="str">
        <f>IF(OR(N14="",D14=""),"",IFERROR(INDEX('Facturi emise'!$H$5:$H$1004,MATCH(N14&amp;"|"&amp;D14,'Facturi emise'!$A$5:$A$1004,0)),""))</f>
        <v/>
      </c>
      <c r="G14" s="24" t="str">
        <f>IF(OR(N14="",D14=""),"",IFERROR(INDEX('Facturi emise'!$I$5:$I$1004,MATCH(N14&amp;"|"&amp;D14,'Facturi emise'!$A$5:$A$1004,0)),""))</f>
        <v/>
      </c>
      <c r="H14" s="6"/>
      <c r="I14" s="14" t="str">
        <f>IF(OR(N14="",D14=""),"",IFERROR(INDEX('Facturi emise'!$J$5:$J$1004,MATCH(N14&amp;"|"&amp;D14,'Facturi emise'!$A$5:$A$1004,0)),""))</f>
        <v/>
      </c>
      <c r="J14" s="25" t="str">
        <f>IF(OR(N14="",D14=""),"",IFERROR(INDEX('Facturi emise'!$K$5:$K$1004,MATCH(N14&amp;"|"&amp;D14,'Facturi emise'!$A$5:$A$1004,0)),""))</f>
        <v/>
      </c>
      <c r="K14" s="26" t="str">
        <f t="shared" si="1"/>
        <v/>
      </c>
      <c r="L14" s="26" t="str">
        <f t="shared" si="2"/>
        <v/>
      </c>
      <c r="M14" s="27" t="str">
        <f>IF(B14="","",TRIM(IF(N14="","Factura storno nu există în registru. ",IF(ISNA(MATCH(N14&amp;"|"&amp;D14,'Facturi emise'!$A$5:$A$1004,0)),"Linia nu există în factura inițială. ",""))&amp;IF(N(H14)&lt;=0,"Lipsește cantitatea stornată. ","")&amp;IF(AND(N(I14)=IFERROR(INDEX('Facturi emise'!$J$5:$J$1004,MATCH(N14&amp;"|"&amp;D14,'Facturi emise'!$A$5:$A$1004,0)),0),SUMIFS($H$5:$H$1004,$N$5:$N$1004,N14,$D$5:$D$1004,D14,$I$5:$I$1004,I14)&gt;N(G14)),"Stornezi mai mult decât s-a facturat. ","")&amp;IF(AND(N(I14)&gt;0,N(I14)&lt;IFERROR(INDEX('Facturi emise'!$J$5:$J$1004,MATCH(N14&amp;"|"&amp;D14,'Facturi emise'!$A$5:$A$1004,0)),0)),"Reducere de preț pe unitate. ","")))</f>
        <v/>
      </c>
      <c r="N14" s="28" t="str">
        <f>IF(B14="","",IFERROR(INDEX('Registru stornări'!$D$5:$D$304,MATCH(B14,'Registru stornări'!$B$5:$B$304,0)),""))</f>
        <v/>
      </c>
    </row>
    <row r="15" spans="1:14" x14ac:dyDescent="0.2">
      <c r="A15" s="1" t="str">
        <f t="shared" si="0"/>
        <v/>
      </c>
      <c r="B15" s="9"/>
      <c r="C15" s="10" t="str">
        <f>IF(B15="","",COUNTIF(INDEX($B:$B,5):B15,B15))</f>
        <v/>
      </c>
      <c r="D15" s="9"/>
      <c r="E15" s="24" t="str">
        <f>IF(OR(N15="",D15=""),"",IFERROR(INDEX('Facturi emise'!$G$5:$G$1004,MATCH(N15&amp;"|"&amp;D15,'Facturi emise'!$A$5:$A$1004,0)),""))</f>
        <v/>
      </c>
      <c r="F15" s="10" t="str">
        <f>IF(OR(N15="",D15=""),"",IFERROR(INDEX('Facturi emise'!$H$5:$H$1004,MATCH(N15&amp;"|"&amp;D15,'Facturi emise'!$A$5:$A$1004,0)),""))</f>
        <v/>
      </c>
      <c r="G15" s="24" t="str">
        <f>IF(OR(N15="",D15=""),"",IFERROR(INDEX('Facturi emise'!$I$5:$I$1004,MATCH(N15&amp;"|"&amp;D15,'Facturi emise'!$A$5:$A$1004,0)),""))</f>
        <v/>
      </c>
      <c r="H15" s="6"/>
      <c r="I15" s="14" t="str">
        <f>IF(OR(N15="",D15=""),"",IFERROR(INDEX('Facturi emise'!$J$5:$J$1004,MATCH(N15&amp;"|"&amp;D15,'Facturi emise'!$A$5:$A$1004,0)),""))</f>
        <v/>
      </c>
      <c r="J15" s="25" t="str">
        <f>IF(OR(N15="",D15=""),"",IFERROR(INDEX('Facturi emise'!$K$5:$K$1004,MATCH(N15&amp;"|"&amp;D15,'Facturi emise'!$A$5:$A$1004,0)),""))</f>
        <v/>
      </c>
      <c r="K15" s="26" t="str">
        <f t="shared" si="1"/>
        <v/>
      </c>
      <c r="L15" s="26" t="str">
        <f t="shared" si="2"/>
        <v/>
      </c>
      <c r="M15" s="27" t="str">
        <f>IF(B15="","",TRIM(IF(N15="","Factura storno nu există în registru. ",IF(ISNA(MATCH(N15&amp;"|"&amp;D15,'Facturi emise'!$A$5:$A$1004,0)),"Linia nu există în factura inițială. ",""))&amp;IF(N(H15)&lt;=0,"Lipsește cantitatea stornată. ","")&amp;IF(AND(N(I15)=IFERROR(INDEX('Facturi emise'!$J$5:$J$1004,MATCH(N15&amp;"|"&amp;D15,'Facturi emise'!$A$5:$A$1004,0)),0),SUMIFS($H$5:$H$1004,$N$5:$N$1004,N15,$D$5:$D$1004,D15,$I$5:$I$1004,I15)&gt;N(G15)),"Stornezi mai mult decât s-a facturat. ","")&amp;IF(AND(N(I15)&gt;0,N(I15)&lt;IFERROR(INDEX('Facturi emise'!$J$5:$J$1004,MATCH(N15&amp;"|"&amp;D15,'Facturi emise'!$A$5:$A$1004,0)),0)),"Reducere de preț pe unitate. ","")))</f>
        <v/>
      </c>
      <c r="N15" s="28" t="str">
        <f>IF(B15="","",IFERROR(INDEX('Registru stornări'!$D$5:$D$304,MATCH(B15,'Registru stornări'!$B$5:$B$304,0)),""))</f>
        <v/>
      </c>
    </row>
    <row r="16" spans="1:14" x14ac:dyDescent="0.2">
      <c r="A16" s="1" t="str">
        <f t="shared" si="0"/>
        <v/>
      </c>
      <c r="B16" s="9"/>
      <c r="C16" s="10" t="str">
        <f>IF(B16="","",COUNTIF(INDEX($B:$B,5):B16,B16))</f>
        <v/>
      </c>
      <c r="D16" s="9"/>
      <c r="E16" s="24" t="str">
        <f>IF(OR(N16="",D16=""),"",IFERROR(INDEX('Facturi emise'!$G$5:$G$1004,MATCH(N16&amp;"|"&amp;D16,'Facturi emise'!$A$5:$A$1004,0)),""))</f>
        <v/>
      </c>
      <c r="F16" s="10" t="str">
        <f>IF(OR(N16="",D16=""),"",IFERROR(INDEX('Facturi emise'!$H$5:$H$1004,MATCH(N16&amp;"|"&amp;D16,'Facturi emise'!$A$5:$A$1004,0)),""))</f>
        <v/>
      </c>
      <c r="G16" s="24" t="str">
        <f>IF(OR(N16="",D16=""),"",IFERROR(INDEX('Facturi emise'!$I$5:$I$1004,MATCH(N16&amp;"|"&amp;D16,'Facturi emise'!$A$5:$A$1004,0)),""))</f>
        <v/>
      </c>
      <c r="H16" s="6"/>
      <c r="I16" s="14" t="str">
        <f>IF(OR(N16="",D16=""),"",IFERROR(INDEX('Facturi emise'!$J$5:$J$1004,MATCH(N16&amp;"|"&amp;D16,'Facturi emise'!$A$5:$A$1004,0)),""))</f>
        <v/>
      </c>
      <c r="J16" s="25" t="str">
        <f>IF(OR(N16="",D16=""),"",IFERROR(INDEX('Facturi emise'!$K$5:$K$1004,MATCH(N16&amp;"|"&amp;D16,'Facturi emise'!$A$5:$A$1004,0)),""))</f>
        <v/>
      </c>
      <c r="K16" s="26" t="str">
        <f t="shared" si="1"/>
        <v/>
      </c>
      <c r="L16" s="26" t="str">
        <f t="shared" si="2"/>
        <v/>
      </c>
      <c r="M16" s="27" t="str">
        <f>IF(B16="","",TRIM(IF(N16="","Factura storno nu există în registru. ",IF(ISNA(MATCH(N16&amp;"|"&amp;D16,'Facturi emise'!$A$5:$A$1004,0)),"Linia nu există în factura inițială. ",""))&amp;IF(N(H16)&lt;=0,"Lipsește cantitatea stornată. ","")&amp;IF(AND(N(I16)=IFERROR(INDEX('Facturi emise'!$J$5:$J$1004,MATCH(N16&amp;"|"&amp;D16,'Facturi emise'!$A$5:$A$1004,0)),0),SUMIFS($H$5:$H$1004,$N$5:$N$1004,N16,$D$5:$D$1004,D16,$I$5:$I$1004,I16)&gt;N(G16)),"Stornezi mai mult decât s-a facturat. ","")&amp;IF(AND(N(I16)&gt;0,N(I16)&lt;IFERROR(INDEX('Facturi emise'!$J$5:$J$1004,MATCH(N16&amp;"|"&amp;D16,'Facturi emise'!$A$5:$A$1004,0)),0)),"Reducere de preț pe unitate. ","")))</f>
        <v/>
      </c>
      <c r="N16" s="28" t="str">
        <f>IF(B16="","",IFERROR(INDEX('Registru stornări'!$D$5:$D$304,MATCH(B16,'Registru stornări'!$B$5:$B$304,0)),""))</f>
        <v/>
      </c>
    </row>
    <row r="17" spans="1:14" x14ac:dyDescent="0.2">
      <c r="A17" s="1" t="str">
        <f t="shared" si="0"/>
        <v/>
      </c>
      <c r="B17" s="9"/>
      <c r="C17" s="10" t="str">
        <f>IF(B17="","",COUNTIF(INDEX($B:$B,5):B17,B17))</f>
        <v/>
      </c>
      <c r="D17" s="9"/>
      <c r="E17" s="24" t="str">
        <f>IF(OR(N17="",D17=""),"",IFERROR(INDEX('Facturi emise'!$G$5:$G$1004,MATCH(N17&amp;"|"&amp;D17,'Facturi emise'!$A$5:$A$1004,0)),""))</f>
        <v/>
      </c>
      <c r="F17" s="10" t="str">
        <f>IF(OR(N17="",D17=""),"",IFERROR(INDEX('Facturi emise'!$H$5:$H$1004,MATCH(N17&amp;"|"&amp;D17,'Facturi emise'!$A$5:$A$1004,0)),""))</f>
        <v/>
      </c>
      <c r="G17" s="24" t="str">
        <f>IF(OR(N17="",D17=""),"",IFERROR(INDEX('Facturi emise'!$I$5:$I$1004,MATCH(N17&amp;"|"&amp;D17,'Facturi emise'!$A$5:$A$1004,0)),""))</f>
        <v/>
      </c>
      <c r="H17" s="6"/>
      <c r="I17" s="14" t="str">
        <f>IF(OR(N17="",D17=""),"",IFERROR(INDEX('Facturi emise'!$J$5:$J$1004,MATCH(N17&amp;"|"&amp;D17,'Facturi emise'!$A$5:$A$1004,0)),""))</f>
        <v/>
      </c>
      <c r="J17" s="25" t="str">
        <f>IF(OR(N17="",D17=""),"",IFERROR(INDEX('Facturi emise'!$K$5:$K$1004,MATCH(N17&amp;"|"&amp;D17,'Facturi emise'!$A$5:$A$1004,0)),""))</f>
        <v/>
      </c>
      <c r="K17" s="26" t="str">
        <f t="shared" si="1"/>
        <v/>
      </c>
      <c r="L17" s="26" t="str">
        <f t="shared" si="2"/>
        <v/>
      </c>
      <c r="M17" s="27" t="str">
        <f>IF(B17="","",TRIM(IF(N17="","Factura storno nu există în registru. ",IF(ISNA(MATCH(N17&amp;"|"&amp;D17,'Facturi emise'!$A$5:$A$1004,0)),"Linia nu există în factura inițială. ",""))&amp;IF(N(H17)&lt;=0,"Lipsește cantitatea stornată. ","")&amp;IF(AND(N(I17)=IFERROR(INDEX('Facturi emise'!$J$5:$J$1004,MATCH(N17&amp;"|"&amp;D17,'Facturi emise'!$A$5:$A$1004,0)),0),SUMIFS($H$5:$H$1004,$N$5:$N$1004,N17,$D$5:$D$1004,D17,$I$5:$I$1004,I17)&gt;N(G17)),"Stornezi mai mult decât s-a facturat. ","")&amp;IF(AND(N(I17)&gt;0,N(I17)&lt;IFERROR(INDEX('Facturi emise'!$J$5:$J$1004,MATCH(N17&amp;"|"&amp;D17,'Facturi emise'!$A$5:$A$1004,0)),0)),"Reducere de preț pe unitate. ","")))</f>
        <v/>
      </c>
      <c r="N17" s="28" t="str">
        <f>IF(B17="","",IFERROR(INDEX('Registru stornări'!$D$5:$D$304,MATCH(B17,'Registru stornări'!$B$5:$B$304,0)),""))</f>
        <v/>
      </c>
    </row>
    <row r="18" spans="1:14" x14ac:dyDescent="0.2">
      <c r="A18" s="1" t="str">
        <f t="shared" si="0"/>
        <v/>
      </c>
      <c r="B18" s="9"/>
      <c r="C18" s="10" t="str">
        <f>IF(B18="","",COUNTIF(INDEX($B:$B,5):B18,B18))</f>
        <v/>
      </c>
      <c r="D18" s="9"/>
      <c r="E18" s="24" t="str">
        <f>IF(OR(N18="",D18=""),"",IFERROR(INDEX('Facturi emise'!$G$5:$G$1004,MATCH(N18&amp;"|"&amp;D18,'Facturi emise'!$A$5:$A$1004,0)),""))</f>
        <v/>
      </c>
      <c r="F18" s="10" t="str">
        <f>IF(OR(N18="",D18=""),"",IFERROR(INDEX('Facturi emise'!$H$5:$H$1004,MATCH(N18&amp;"|"&amp;D18,'Facturi emise'!$A$5:$A$1004,0)),""))</f>
        <v/>
      </c>
      <c r="G18" s="24" t="str">
        <f>IF(OR(N18="",D18=""),"",IFERROR(INDEX('Facturi emise'!$I$5:$I$1004,MATCH(N18&amp;"|"&amp;D18,'Facturi emise'!$A$5:$A$1004,0)),""))</f>
        <v/>
      </c>
      <c r="H18" s="6"/>
      <c r="I18" s="14" t="str">
        <f>IF(OR(N18="",D18=""),"",IFERROR(INDEX('Facturi emise'!$J$5:$J$1004,MATCH(N18&amp;"|"&amp;D18,'Facturi emise'!$A$5:$A$1004,0)),""))</f>
        <v/>
      </c>
      <c r="J18" s="25" t="str">
        <f>IF(OR(N18="",D18=""),"",IFERROR(INDEX('Facturi emise'!$K$5:$K$1004,MATCH(N18&amp;"|"&amp;D18,'Facturi emise'!$A$5:$A$1004,0)),""))</f>
        <v/>
      </c>
      <c r="K18" s="26" t="str">
        <f t="shared" si="1"/>
        <v/>
      </c>
      <c r="L18" s="26" t="str">
        <f t="shared" si="2"/>
        <v/>
      </c>
      <c r="M18" s="27" t="str">
        <f>IF(B18="","",TRIM(IF(N18="","Factura storno nu există în registru. ",IF(ISNA(MATCH(N18&amp;"|"&amp;D18,'Facturi emise'!$A$5:$A$1004,0)),"Linia nu există în factura inițială. ",""))&amp;IF(N(H18)&lt;=0,"Lipsește cantitatea stornată. ","")&amp;IF(AND(N(I18)=IFERROR(INDEX('Facturi emise'!$J$5:$J$1004,MATCH(N18&amp;"|"&amp;D18,'Facturi emise'!$A$5:$A$1004,0)),0),SUMIFS($H$5:$H$1004,$N$5:$N$1004,N18,$D$5:$D$1004,D18,$I$5:$I$1004,I18)&gt;N(G18)),"Stornezi mai mult decât s-a facturat. ","")&amp;IF(AND(N(I18)&gt;0,N(I18)&lt;IFERROR(INDEX('Facturi emise'!$J$5:$J$1004,MATCH(N18&amp;"|"&amp;D18,'Facturi emise'!$A$5:$A$1004,0)),0)),"Reducere de preț pe unitate. ","")))</f>
        <v/>
      </c>
      <c r="N18" s="28" t="str">
        <f>IF(B18="","",IFERROR(INDEX('Registru stornări'!$D$5:$D$304,MATCH(B18,'Registru stornări'!$B$5:$B$304,0)),""))</f>
        <v/>
      </c>
    </row>
    <row r="19" spans="1:14" x14ac:dyDescent="0.2">
      <c r="A19" s="1" t="str">
        <f t="shared" si="0"/>
        <v/>
      </c>
      <c r="B19" s="9"/>
      <c r="C19" s="10" t="str">
        <f>IF(B19="","",COUNTIF(INDEX($B:$B,5):B19,B19))</f>
        <v/>
      </c>
      <c r="D19" s="9"/>
      <c r="E19" s="24" t="str">
        <f>IF(OR(N19="",D19=""),"",IFERROR(INDEX('Facturi emise'!$G$5:$G$1004,MATCH(N19&amp;"|"&amp;D19,'Facturi emise'!$A$5:$A$1004,0)),""))</f>
        <v/>
      </c>
      <c r="F19" s="10" t="str">
        <f>IF(OR(N19="",D19=""),"",IFERROR(INDEX('Facturi emise'!$H$5:$H$1004,MATCH(N19&amp;"|"&amp;D19,'Facturi emise'!$A$5:$A$1004,0)),""))</f>
        <v/>
      </c>
      <c r="G19" s="24" t="str">
        <f>IF(OR(N19="",D19=""),"",IFERROR(INDEX('Facturi emise'!$I$5:$I$1004,MATCH(N19&amp;"|"&amp;D19,'Facturi emise'!$A$5:$A$1004,0)),""))</f>
        <v/>
      </c>
      <c r="H19" s="6"/>
      <c r="I19" s="14" t="str">
        <f>IF(OR(N19="",D19=""),"",IFERROR(INDEX('Facturi emise'!$J$5:$J$1004,MATCH(N19&amp;"|"&amp;D19,'Facturi emise'!$A$5:$A$1004,0)),""))</f>
        <v/>
      </c>
      <c r="J19" s="25" t="str">
        <f>IF(OR(N19="",D19=""),"",IFERROR(INDEX('Facturi emise'!$K$5:$K$1004,MATCH(N19&amp;"|"&amp;D19,'Facturi emise'!$A$5:$A$1004,0)),""))</f>
        <v/>
      </c>
      <c r="K19" s="26" t="str">
        <f t="shared" si="1"/>
        <v/>
      </c>
      <c r="L19" s="26" t="str">
        <f t="shared" si="2"/>
        <v/>
      </c>
      <c r="M19" s="27" t="str">
        <f>IF(B19="","",TRIM(IF(N19="","Factura storno nu există în registru. ",IF(ISNA(MATCH(N19&amp;"|"&amp;D19,'Facturi emise'!$A$5:$A$1004,0)),"Linia nu există în factura inițială. ",""))&amp;IF(N(H19)&lt;=0,"Lipsește cantitatea stornată. ","")&amp;IF(AND(N(I19)=IFERROR(INDEX('Facturi emise'!$J$5:$J$1004,MATCH(N19&amp;"|"&amp;D19,'Facturi emise'!$A$5:$A$1004,0)),0),SUMIFS($H$5:$H$1004,$N$5:$N$1004,N19,$D$5:$D$1004,D19,$I$5:$I$1004,I19)&gt;N(G19)),"Stornezi mai mult decât s-a facturat. ","")&amp;IF(AND(N(I19)&gt;0,N(I19)&lt;IFERROR(INDEX('Facturi emise'!$J$5:$J$1004,MATCH(N19&amp;"|"&amp;D19,'Facturi emise'!$A$5:$A$1004,0)),0)),"Reducere de preț pe unitate. ","")))</f>
        <v/>
      </c>
      <c r="N19" s="28" t="str">
        <f>IF(B19="","",IFERROR(INDEX('Registru stornări'!$D$5:$D$304,MATCH(B19,'Registru stornări'!$B$5:$B$304,0)),""))</f>
        <v/>
      </c>
    </row>
    <row r="20" spans="1:14" x14ac:dyDescent="0.2">
      <c r="A20" s="1" t="str">
        <f t="shared" si="0"/>
        <v/>
      </c>
      <c r="B20" s="9"/>
      <c r="C20" s="10" t="str">
        <f>IF(B20="","",COUNTIF(INDEX($B:$B,5):B20,B20))</f>
        <v/>
      </c>
      <c r="D20" s="9"/>
      <c r="E20" s="24" t="str">
        <f>IF(OR(N20="",D20=""),"",IFERROR(INDEX('Facturi emise'!$G$5:$G$1004,MATCH(N20&amp;"|"&amp;D20,'Facturi emise'!$A$5:$A$1004,0)),""))</f>
        <v/>
      </c>
      <c r="F20" s="10" t="str">
        <f>IF(OR(N20="",D20=""),"",IFERROR(INDEX('Facturi emise'!$H$5:$H$1004,MATCH(N20&amp;"|"&amp;D20,'Facturi emise'!$A$5:$A$1004,0)),""))</f>
        <v/>
      </c>
      <c r="G20" s="24" t="str">
        <f>IF(OR(N20="",D20=""),"",IFERROR(INDEX('Facturi emise'!$I$5:$I$1004,MATCH(N20&amp;"|"&amp;D20,'Facturi emise'!$A$5:$A$1004,0)),""))</f>
        <v/>
      </c>
      <c r="H20" s="6"/>
      <c r="I20" s="14" t="str">
        <f>IF(OR(N20="",D20=""),"",IFERROR(INDEX('Facturi emise'!$J$5:$J$1004,MATCH(N20&amp;"|"&amp;D20,'Facturi emise'!$A$5:$A$1004,0)),""))</f>
        <v/>
      </c>
      <c r="J20" s="25" t="str">
        <f>IF(OR(N20="",D20=""),"",IFERROR(INDEX('Facturi emise'!$K$5:$K$1004,MATCH(N20&amp;"|"&amp;D20,'Facturi emise'!$A$5:$A$1004,0)),""))</f>
        <v/>
      </c>
      <c r="K20" s="26" t="str">
        <f t="shared" si="1"/>
        <v/>
      </c>
      <c r="L20" s="26" t="str">
        <f t="shared" si="2"/>
        <v/>
      </c>
      <c r="M20" s="27" t="str">
        <f>IF(B20="","",TRIM(IF(N20="","Factura storno nu există în registru. ",IF(ISNA(MATCH(N20&amp;"|"&amp;D20,'Facturi emise'!$A$5:$A$1004,0)),"Linia nu există în factura inițială. ",""))&amp;IF(N(H20)&lt;=0,"Lipsește cantitatea stornată. ","")&amp;IF(AND(N(I20)=IFERROR(INDEX('Facturi emise'!$J$5:$J$1004,MATCH(N20&amp;"|"&amp;D20,'Facturi emise'!$A$5:$A$1004,0)),0),SUMIFS($H$5:$H$1004,$N$5:$N$1004,N20,$D$5:$D$1004,D20,$I$5:$I$1004,I20)&gt;N(G20)),"Stornezi mai mult decât s-a facturat. ","")&amp;IF(AND(N(I20)&gt;0,N(I20)&lt;IFERROR(INDEX('Facturi emise'!$J$5:$J$1004,MATCH(N20&amp;"|"&amp;D20,'Facturi emise'!$A$5:$A$1004,0)),0)),"Reducere de preț pe unitate. ","")))</f>
        <v/>
      </c>
      <c r="N20" s="28" t="str">
        <f>IF(B20="","",IFERROR(INDEX('Registru stornări'!$D$5:$D$304,MATCH(B20,'Registru stornări'!$B$5:$B$304,0)),""))</f>
        <v/>
      </c>
    </row>
    <row r="21" spans="1:14" x14ac:dyDescent="0.2">
      <c r="A21" s="1" t="str">
        <f t="shared" si="0"/>
        <v/>
      </c>
      <c r="B21" s="9"/>
      <c r="C21" s="10" t="str">
        <f>IF(B21="","",COUNTIF(INDEX($B:$B,5):B21,B21))</f>
        <v/>
      </c>
      <c r="D21" s="9"/>
      <c r="E21" s="24" t="str">
        <f>IF(OR(N21="",D21=""),"",IFERROR(INDEX('Facturi emise'!$G$5:$G$1004,MATCH(N21&amp;"|"&amp;D21,'Facturi emise'!$A$5:$A$1004,0)),""))</f>
        <v/>
      </c>
      <c r="F21" s="10" t="str">
        <f>IF(OR(N21="",D21=""),"",IFERROR(INDEX('Facturi emise'!$H$5:$H$1004,MATCH(N21&amp;"|"&amp;D21,'Facturi emise'!$A$5:$A$1004,0)),""))</f>
        <v/>
      </c>
      <c r="G21" s="24" t="str">
        <f>IF(OR(N21="",D21=""),"",IFERROR(INDEX('Facturi emise'!$I$5:$I$1004,MATCH(N21&amp;"|"&amp;D21,'Facturi emise'!$A$5:$A$1004,0)),""))</f>
        <v/>
      </c>
      <c r="H21" s="6"/>
      <c r="I21" s="14" t="str">
        <f>IF(OR(N21="",D21=""),"",IFERROR(INDEX('Facturi emise'!$J$5:$J$1004,MATCH(N21&amp;"|"&amp;D21,'Facturi emise'!$A$5:$A$1004,0)),""))</f>
        <v/>
      </c>
      <c r="J21" s="25" t="str">
        <f>IF(OR(N21="",D21=""),"",IFERROR(INDEX('Facturi emise'!$K$5:$K$1004,MATCH(N21&amp;"|"&amp;D21,'Facturi emise'!$A$5:$A$1004,0)),""))</f>
        <v/>
      </c>
      <c r="K21" s="26" t="str">
        <f t="shared" si="1"/>
        <v/>
      </c>
      <c r="L21" s="26" t="str">
        <f t="shared" si="2"/>
        <v/>
      </c>
      <c r="M21" s="27" t="str">
        <f>IF(B21="","",TRIM(IF(N21="","Factura storno nu există în registru. ",IF(ISNA(MATCH(N21&amp;"|"&amp;D21,'Facturi emise'!$A$5:$A$1004,0)),"Linia nu există în factura inițială. ",""))&amp;IF(N(H21)&lt;=0,"Lipsește cantitatea stornată. ","")&amp;IF(AND(N(I21)=IFERROR(INDEX('Facturi emise'!$J$5:$J$1004,MATCH(N21&amp;"|"&amp;D21,'Facturi emise'!$A$5:$A$1004,0)),0),SUMIFS($H$5:$H$1004,$N$5:$N$1004,N21,$D$5:$D$1004,D21,$I$5:$I$1004,I21)&gt;N(G21)),"Stornezi mai mult decât s-a facturat. ","")&amp;IF(AND(N(I21)&gt;0,N(I21)&lt;IFERROR(INDEX('Facturi emise'!$J$5:$J$1004,MATCH(N21&amp;"|"&amp;D21,'Facturi emise'!$A$5:$A$1004,0)),0)),"Reducere de preț pe unitate. ","")))</f>
        <v/>
      </c>
      <c r="N21" s="28" t="str">
        <f>IF(B21="","",IFERROR(INDEX('Registru stornări'!$D$5:$D$304,MATCH(B21,'Registru stornări'!$B$5:$B$304,0)),""))</f>
        <v/>
      </c>
    </row>
    <row r="22" spans="1:14" x14ac:dyDescent="0.2">
      <c r="A22" s="1" t="str">
        <f t="shared" si="0"/>
        <v/>
      </c>
      <c r="B22" s="9"/>
      <c r="C22" s="10" t="str">
        <f>IF(B22="","",COUNTIF(INDEX($B:$B,5):B22,B22))</f>
        <v/>
      </c>
      <c r="D22" s="9"/>
      <c r="E22" s="24" t="str">
        <f>IF(OR(N22="",D22=""),"",IFERROR(INDEX('Facturi emise'!$G$5:$G$1004,MATCH(N22&amp;"|"&amp;D22,'Facturi emise'!$A$5:$A$1004,0)),""))</f>
        <v/>
      </c>
      <c r="F22" s="10" t="str">
        <f>IF(OR(N22="",D22=""),"",IFERROR(INDEX('Facturi emise'!$H$5:$H$1004,MATCH(N22&amp;"|"&amp;D22,'Facturi emise'!$A$5:$A$1004,0)),""))</f>
        <v/>
      </c>
      <c r="G22" s="24" t="str">
        <f>IF(OR(N22="",D22=""),"",IFERROR(INDEX('Facturi emise'!$I$5:$I$1004,MATCH(N22&amp;"|"&amp;D22,'Facturi emise'!$A$5:$A$1004,0)),""))</f>
        <v/>
      </c>
      <c r="H22" s="6"/>
      <c r="I22" s="14" t="str">
        <f>IF(OR(N22="",D22=""),"",IFERROR(INDEX('Facturi emise'!$J$5:$J$1004,MATCH(N22&amp;"|"&amp;D22,'Facturi emise'!$A$5:$A$1004,0)),""))</f>
        <v/>
      </c>
      <c r="J22" s="25" t="str">
        <f>IF(OR(N22="",D22=""),"",IFERROR(INDEX('Facturi emise'!$K$5:$K$1004,MATCH(N22&amp;"|"&amp;D22,'Facturi emise'!$A$5:$A$1004,0)),""))</f>
        <v/>
      </c>
      <c r="K22" s="26" t="str">
        <f t="shared" si="1"/>
        <v/>
      </c>
      <c r="L22" s="26" t="str">
        <f t="shared" si="2"/>
        <v/>
      </c>
      <c r="M22" s="27" t="str">
        <f>IF(B22="","",TRIM(IF(N22="","Factura storno nu există în registru. ",IF(ISNA(MATCH(N22&amp;"|"&amp;D22,'Facturi emise'!$A$5:$A$1004,0)),"Linia nu există în factura inițială. ",""))&amp;IF(N(H22)&lt;=0,"Lipsește cantitatea stornată. ","")&amp;IF(AND(N(I22)=IFERROR(INDEX('Facturi emise'!$J$5:$J$1004,MATCH(N22&amp;"|"&amp;D22,'Facturi emise'!$A$5:$A$1004,0)),0),SUMIFS($H$5:$H$1004,$N$5:$N$1004,N22,$D$5:$D$1004,D22,$I$5:$I$1004,I22)&gt;N(G22)),"Stornezi mai mult decât s-a facturat. ","")&amp;IF(AND(N(I22)&gt;0,N(I22)&lt;IFERROR(INDEX('Facturi emise'!$J$5:$J$1004,MATCH(N22&amp;"|"&amp;D22,'Facturi emise'!$A$5:$A$1004,0)),0)),"Reducere de preț pe unitate. ","")))</f>
        <v/>
      </c>
      <c r="N22" s="28" t="str">
        <f>IF(B22="","",IFERROR(INDEX('Registru stornări'!$D$5:$D$304,MATCH(B22,'Registru stornări'!$B$5:$B$304,0)),""))</f>
        <v/>
      </c>
    </row>
    <row r="23" spans="1:14" x14ac:dyDescent="0.2">
      <c r="A23" s="1" t="str">
        <f t="shared" si="0"/>
        <v/>
      </c>
      <c r="B23" s="9"/>
      <c r="C23" s="10" t="str">
        <f>IF(B23="","",COUNTIF(INDEX($B:$B,5):B23,B23))</f>
        <v/>
      </c>
      <c r="D23" s="9"/>
      <c r="E23" s="24" t="str">
        <f>IF(OR(N23="",D23=""),"",IFERROR(INDEX('Facturi emise'!$G$5:$G$1004,MATCH(N23&amp;"|"&amp;D23,'Facturi emise'!$A$5:$A$1004,0)),""))</f>
        <v/>
      </c>
      <c r="F23" s="10" t="str">
        <f>IF(OR(N23="",D23=""),"",IFERROR(INDEX('Facturi emise'!$H$5:$H$1004,MATCH(N23&amp;"|"&amp;D23,'Facturi emise'!$A$5:$A$1004,0)),""))</f>
        <v/>
      </c>
      <c r="G23" s="24" t="str">
        <f>IF(OR(N23="",D23=""),"",IFERROR(INDEX('Facturi emise'!$I$5:$I$1004,MATCH(N23&amp;"|"&amp;D23,'Facturi emise'!$A$5:$A$1004,0)),""))</f>
        <v/>
      </c>
      <c r="H23" s="6"/>
      <c r="I23" s="14" t="str">
        <f>IF(OR(N23="",D23=""),"",IFERROR(INDEX('Facturi emise'!$J$5:$J$1004,MATCH(N23&amp;"|"&amp;D23,'Facturi emise'!$A$5:$A$1004,0)),""))</f>
        <v/>
      </c>
      <c r="J23" s="25" t="str">
        <f>IF(OR(N23="",D23=""),"",IFERROR(INDEX('Facturi emise'!$K$5:$K$1004,MATCH(N23&amp;"|"&amp;D23,'Facturi emise'!$A$5:$A$1004,0)),""))</f>
        <v/>
      </c>
      <c r="K23" s="26" t="str">
        <f t="shared" si="1"/>
        <v/>
      </c>
      <c r="L23" s="26" t="str">
        <f t="shared" si="2"/>
        <v/>
      </c>
      <c r="M23" s="27" t="str">
        <f>IF(B23="","",TRIM(IF(N23="","Factura storno nu există în registru. ",IF(ISNA(MATCH(N23&amp;"|"&amp;D23,'Facturi emise'!$A$5:$A$1004,0)),"Linia nu există în factura inițială. ",""))&amp;IF(N(H23)&lt;=0,"Lipsește cantitatea stornată. ","")&amp;IF(AND(N(I23)=IFERROR(INDEX('Facturi emise'!$J$5:$J$1004,MATCH(N23&amp;"|"&amp;D23,'Facturi emise'!$A$5:$A$1004,0)),0),SUMIFS($H$5:$H$1004,$N$5:$N$1004,N23,$D$5:$D$1004,D23,$I$5:$I$1004,I23)&gt;N(G23)),"Stornezi mai mult decât s-a facturat. ","")&amp;IF(AND(N(I23)&gt;0,N(I23)&lt;IFERROR(INDEX('Facturi emise'!$J$5:$J$1004,MATCH(N23&amp;"|"&amp;D23,'Facturi emise'!$A$5:$A$1004,0)),0)),"Reducere de preț pe unitate. ","")))</f>
        <v/>
      </c>
      <c r="N23" s="28" t="str">
        <f>IF(B23="","",IFERROR(INDEX('Registru stornări'!$D$5:$D$304,MATCH(B23,'Registru stornări'!$B$5:$B$304,0)),""))</f>
        <v/>
      </c>
    </row>
    <row r="24" spans="1:14" x14ac:dyDescent="0.2">
      <c r="A24" s="1" t="str">
        <f t="shared" si="0"/>
        <v/>
      </c>
      <c r="B24" s="9"/>
      <c r="C24" s="10" t="str">
        <f>IF(B24="","",COUNTIF(INDEX($B:$B,5):B24,B24))</f>
        <v/>
      </c>
      <c r="D24" s="9"/>
      <c r="E24" s="24" t="str">
        <f>IF(OR(N24="",D24=""),"",IFERROR(INDEX('Facturi emise'!$G$5:$G$1004,MATCH(N24&amp;"|"&amp;D24,'Facturi emise'!$A$5:$A$1004,0)),""))</f>
        <v/>
      </c>
      <c r="F24" s="10" t="str">
        <f>IF(OR(N24="",D24=""),"",IFERROR(INDEX('Facturi emise'!$H$5:$H$1004,MATCH(N24&amp;"|"&amp;D24,'Facturi emise'!$A$5:$A$1004,0)),""))</f>
        <v/>
      </c>
      <c r="G24" s="24" t="str">
        <f>IF(OR(N24="",D24=""),"",IFERROR(INDEX('Facturi emise'!$I$5:$I$1004,MATCH(N24&amp;"|"&amp;D24,'Facturi emise'!$A$5:$A$1004,0)),""))</f>
        <v/>
      </c>
      <c r="H24" s="6"/>
      <c r="I24" s="14" t="str">
        <f>IF(OR(N24="",D24=""),"",IFERROR(INDEX('Facturi emise'!$J$5:$J$1004,MATCH(N24&amp;"|"&amp;D24,'Facturi emise'!$A$5:$A$1004,0)),""))</f>
        <v/>
      </c>
      <c r="J24" s="25" t="str">
        <f>IF(OR(N24="",D24=""),"",IFERROR(INDEX('Facturi emise'!$K$5:$K$1004,MATCH(N24&amp;"|"&amp;D24,'Facturi emise'!$A$5:$A$1004,0)),""))</f>
        <v/>
      </c>
      <c r="K24" s="26" t="str">
        <f t="shared" si="1"/>
        <v/>
      </c>
      <c r="L24" s="26" t="str">
        <f t="shared" si="2"/>
        <v/>
      </c>
      <c r="M24" s="27" t="str">
        <f>IF(B24="","",TRIM(IF(N24="","Factura storno nu există în registru. ",IF(ISNA(MATCH(N24&amp;"|"&amp;D24,'Facturi emise'!$A$5:$A$1004,0)),"Linia nu există în factura inițială. ",""))&amp;IF(N(H24)&lt;=0,"Lipsește cantitatea stornată. ","")&amp;IF(AND(N(I24)=IFERROR(INDEX('Facturi emise'!$J$5:$J$1004,MATCH(N24&amp;"|"&amp;D24,'Facturi emise'!$A$5:$A$1004,0)),0),SUMIFS($H$5:$H$1004,$N$5:$N$1004,N24,$D$5:$D$1004,D24,$I$5:$I$1004,I24)&gt;N(G24)),"Stornezi mai mult decât s-a facturat. ","")&amp;IF(AND(N(I24)&gt;0,N(I24)&lt;IFERROR(INDEX('Facturi emise'!$J$5:$J$1004,MATCH(N24&amp;"|"&amp;D24,'Facturi emise'!$A$5:$A$1004,0)),0)),"Reducere de preț pe unitate. ","")))</f>
        <v/>
      </c>
      <c r="N24" s="28" t="str">
        <f>IF(B24="","",IFERROR(INDEX('Registru stornări'!$D$5:$D$304,MATCH(B24,'Registru stornări'!$B$5:$B$304,0)),""))</f>
        <v/>
      </c>
    </row>
    <row r="25" spans="1:14" x14ac:dyDescent="0.2">
      <c r="A25" s="1" t="str">
        <f t="shared" si="0"/>
        <v/>
      </c>
      <c r="B25" s="9"/>
      <c r="C25" s="10" t="str">
        <f>IF(B25="","",COUNTIF(INDEX($B:$B,5):B25,B25))</f>
        <v/>
      </c>
      <c r="D25" s="9"/>
      <c r="E25" s="24" t="str">
        <f>IF(OR(N25="",D25=""),"",IFERROR(INDEX('Facturi emise'!$G$5:$G$1004,MATCH(N25&amp;"|"&amp;D25,'Facturi emise'!$A$5:$A$1004,0)),""))</f>
        <v/>
      </c>
      <c r="F25" s="10" t="str">
        <f>IF(OR(N25="",D25=""),"",IFERROR(INDEX('Facturi emise'!$H$5:$H$1004,MATCH(N25&amp;"|"&amp;D25,'Facturi emise'!$A$5:$A$1004,0)),""))</f>
        <v/>
      </c>
      <c r="G25" s="24" t="str">
        <f>IF(OR(N25="",D25=""),"",IFERROR(INDEX('Facturi emise'!$I$5:$I$1004,MATCH(N25&amp;"|"&amp;D25,'Facturi emise'!$A$5:$A$1004,0)),""))</f>
        <v/>
      </c>
      <c r="H25" s="6"/>
      <c r="I25" s="14" t="str">
        <f>IF(OR(N25="",D25=""),"",IFERROR(INDEX('Facturi emise'!$J$5:$J$1004,MATCH(N25&amp;"|"&amp;D25,'Facturi emise'!$A$5:$A$1004,0)),""))</f>
        <v/>
      </c>
      <c r="J25" s="25" t="str">
        <f>IF(OR(N25="",D25=""),"",IFERROR(INDEX('Facturi emise'!$K$5:$K$1004,MATCH(N25&amp;"|"&amp;D25,'Facturi emise'!$A$5:$A$1004,0)),""))</f>
        <v/>
      </c>
      <c r="K25" s="26" t="str">
        <f t="shared" si="1"/>
        <v/>
      </c>
      <c r="L25" s="26" t="str">
        <f t="shared" si="2"/>
        <v/>
      </c>
      <c r="M25" s="27" t="str">
        <f>IF(B25="","",TRIM(IF(N25="","Factura storno nu există în registru. ",IF(ISNA(MATCH(N25&amp;"|"&amp;D25,'Facturi emise'!$A$5:$A$1004,0)),"Linia nu există în factura inițială. ",""))&amp;IF(N(H25)&lt;=0,"Lipsește cantitatea stornată. ","")&amp;IF(AND(N(I25)=IFERROR(INDEX('Facturi emise'!$J$5:$J$1004,MATCH(N25&amp;"|"&amp;D25,'Facturi emise'!$A$5:$A$1004,0)),0),SUMIFS($H$5:$H$1004,$N$5:$N$1004,N25,$D$5:$D$1004,D25,$I$5:$I$1004,I25)&gt;N(G25)),"Stornezi mai mult decât s-a facturat. ","")&amp;IF(AND(N(I25)&gt;0,N(I25)&lt;IFERROR(INDEX('Facturi emise'!$J$5:$J$1004,MATCH(N25&amp;"|"&amp;D25,'Facturi emise'!$A$5:$A$1004,0)),0)),"Reducere de preț pe unitate. ","")))</f>
        <v/>
      </c>
      <c r="N25" s="28" t="str">
        <f>IF(B25="","",IFERROR(INDEX('Registru stornări'!$D$5:$D$304,MATCH(B25,'Registru stornări'!$B$5:$B$304,0)),""))</f>
        <v/>
      </c>
    </row>
    <row r="26" spans="1:14" x14ac:dyDescent="0.2">
      <c r="A26" s="1" t="str">
        <f t="shared" si="0"/>
        <v/>
      </c>
      <c r="B26" s="9"/>
      <c r="C26" s="10" t="str">
        <f>IF(B26="","",COUNTIF(INDEX($B:$B,5):B26,B26))</f>
        <v/>
      </c>
      <c r="D26" s="9"/>
      <c r="E26" s="24" t="str">
        <f>IF(OR(N26="",D26=""),"",IFERROR(INDEX('Facturi emise'!$G$5:$G$1004,MATCH(N26&amp;"|"&amp;D26,'Facturi emise'!$A$5:$A$1004,0)),""))</f>
        <v/>
      </c>
      <c r="F26" s="10" t="str">
        <f>IF(OR(N26="",D26=""),"",IFERROR(INDEX('Facturi emise'!$H$5:$H$1004,MATCH(N26&amp;"|"&amp;D26,'Facturi emise'!$A$5:$A$1004,0)),""))</f>
        <v/>
      </c>
      <c r="G26" s="24" t="str">
        <f>IF(OR(N26="",D26=""),"",IFERROR(INDEX('Facturi emise'!$I$5:$I$1004,MATCH(N26&amp;"|"&amp;D26,'Facturi emise'!$A$5:$A$1004,0)),""))</f>
        <v/>
      </c>
      <c r="H26" s="6"/>
      <c r="I26" s="14" t="str">
        <f>IF(OR(N26="",D26=""),"",IFERROR(INDEX('Facturi emise'!$J$5:$J$1004,MATCH(N26&amp;"|"&amp;D26,'Facturi emise'!$A$5:$A$1004,0)),""))</f>
        <v/>
      </c>
      <c r="J26" s="25" t="str">
        <f>IF(OR(N26="",D26=""),"",IFERROR(INDEX('Facturi emise'!$K$5:$K$1004,MATCH(N26&amp;"|"&amp;D26,'Facturi emise'!$A$5:$A$1004,0)),""))</f>
        <v/>
      </c>
      <c r="K26" s="26" t="str">
        <f t="shared" si="1"/>
        <v/>
      </c>
      <c r="L26" s="26" t="str">
        <f t="shared" si="2"/>
        <v/>
      </c>
      <c r="M26" s="27" t="str">
        <f>IF(B26="","",TRIM(IF(N26="","Factura storno nu există în registru. ",IF(ISNA(MATCH(N26&amp;"|"&amp;D26,'Facturi emise'!$A$5:$A$1004,0)),"Linia nu există în factura inițială. ",""))&amp;IF(N(H26)&lt;=0,"Lipsește cantitatea stornată. ","")&amp;IF(AND(N(I26)=IFERROR(INDEX('Facturi emise'!$J$5:$J$1004,MATCH(N26&amp;"|"&amp;D26,'Facturi emise'!$A$5:$A$1004,0)),0),SUMIFS($H$5:$H$1004,$N$5:$N$1004,N26,$D$5:$D$1004,D26,$I$5:$I$1004,I26)&gt;N(G26)),"Stornezi mai mult decât s-a facturat. ","")&amp;IF(AND(N(I26)&gt;0,N(I26)&lt;IFERROR(INDEX('Facturi emise'!$J$5:$J$1004,MATCH(N26&amp;"|"&amp;D26,'Facturi emise'!$A$5:$A$1004,0)),0)),"Reducere de preț pe unitate. ","")))</f>
        <v/>
      </c>
      <c r="N26" s="28" t="str">
        <f>IF(B26="","",IFERROR(INDEX('Registru stornări'!$D$5:$D$304,MATCH(B26,'Registru stornări'!$B$5:$B$304,0)),""))</f>
        <v/>
      </c>
    </row>
    <row r="27" spans="1:14" x14ac:dyDescent="0.2">
      <c r="A27" s="1" t="str">
        <f t="shared" si="0"/>
        <v/>
      </c>
      <c r="B27" s="9"/>
      <c r="C27" s="10" t="str">
        <f>IF(B27="","",COUNTIF(INDEX($B:$B,5):B27,B27))</f>
        <v/>
      </c>
      <c r="D27" s="9"/>
      <c r="E27" s="24" t="str">
        <f>IF(OR(N27="",D27=""),"",IFERROR(INDEX('Facturi emise'!$G$5:$G$1004,MATCH(N27&amp;"|"&amp;D27,'Facturi emise'!$A$5:$A$1004,0)),""))</f>
        <v/>
      </c>
      <c r="F27" s="10" t="str">
        <f>IF(OR(N27="",D27=""),"",IFERROR(INDEX('Facturi emise'!$H$5:$H$1004,MATCH(N27&amp;"|"&amp;D27,'Facturi emise'!$A$5:$A$1004,0)),""))</f>
        <v/>
      </c>
      <c r="G27" s="24" t="str">
        <f>IF(OR(N27="",D27=""),"",IFERROR(INDEX('Facturi emise'!$I$5:$I$1004,MATCH(N27&amp;"|"&amp;D27,'Facturi emise'!$A$5:$A$1004,0)),""))</f>
        <v/>
      </c>
      <c r="H27" s="6"/>
      <c r="I27" s="14" t="str">
        <f>IF(OR(N27="",D27=""),"",IFERROR(INDEX('Facturi emise'!$J$5:$J$1004,MATCH(N27&amp;"|"&amp;D27,'Facturi emise'!$A$5:$A$1004,0)),""))</f>
        <v/>
      </c>
      <c r="J27" s="25" t="str">
        <f>IF(OR(N27="",D27=""),"",IFERROR(INDEX('Facturi emise'!$K$5:$K$1004,MATCH(N27&amp;"|"&amp;D27,'Facturi emise'!$A$5:$A$1004,0)),""))</f>
        <v/>
      </c>
      <c r="K27" s="26" t="str">
        <f t="shared" si="1"/>
        <v/>
      </c>
      <c r="L27" s="26" t="str">
        <f t="shared" si="2"/>
        <v/>
      </c>
      <c r="M27" s="27" t="str">
        <f>IF(B27="","",TRIM(IF(N27="","Factura storno nu există în registru. ",IF(ISNA(MATCH(N27&amp;"|"&amp;D27,'Facturi emise'!$A$5:$A$1004,0)),"Linia nu există în factura inițială. ",""))&amp;IF(N(H27)&lt;=0,"Lipsește cantitatea stornată. ","")&amp;IF(AND(N(I27)=IFERROR(INDEX('Facturi emise'!$J$5:$J$1004,MATCH(N27&amp;"|"&amp;D27,'Facturi emise'!$A$5:$A$1004,0)),0),SUMIFS($H$5:$H$1004,$N$5:$N$1004,N27,$D$5:$D$1004,D27,$I$5:$I$1004,I27)&gt;N(G27)),"Stornezi mai mult decât s-a facturat. ","")&amp;IF(AND(N(I27)&gt;0,N(I27)&lt;IFERROR(INDEX('Facturi emise'!$J$5:$J$1004,MATCH(N27&amp;"|"&amp;D27,'Facturi emise'!$A$5:$A$1004,0)),0)),"Reducere de preț pe unitate. ","")))</f>
        <v/>
      </c>
      <c r="N27" s="28" t="str">
        <f>IF(B27="","",IFERROR(INDEX('Registru stornări'!$D$5:$D$304,MATCH(B27,'Registru stornări'!$B$5:$B$304,0)),""))</f>
        <v/>
      </c>
    </row>
    <row r="28" spans="1:14" x14ac:dyDescent="0.2">
      <c r="A28" s="1" t="str">
        <f t="shared" si="0"/>
        <v/>
      </c>
      <c r="B28" s="9"/>
      <c r="C28" s="10" t="str">
        <f>IF(B28="","",COUNTIF(INDEX($B:$B,5):B28,B28))</f>
        <v/>
      </c>
      <c r="D28" s="9"/>
      <c r="E28" s="24" t="str">
        <f>IF(OR(N28="",D28=""),"",IFERROR(INDEX('Facturi emise'!$G$5:$G$1004,MATCH(N28&amp;"|"&amp;D28,'Facturi emise'!$A$5:$A$1004,0)),""))</f>
        <v/>
      </c>
      <c r="F28" s="10" t="str">
        <f>IF(OR(N28="",D28=""),"",IFERROR(INDEX('Facturi emise'!$H$5:$H$1004,MATCH(N28&amp;"|"&amp;D28,'Facturi emise'!$A$5:$A$1004,0)),""))</f>
        <v/>
      </c>
      <c r="G28" s="24" t="str">
        <f>IF(OR(N28="",D28=""),"",IFERROR(INDEX('Facturi emise'!$I$5:$I$1004,MATCH(N28&amp;"|"&amp;D28,'Facturi emise'!$A$5:$A$1004,0)),""))</f>
        <v/>
      </c>
      <c r="H28" s="6"/>
      <c r="I28" s="14" t="str">
        <f>IF(OR(N28="",D28=""),"",IFERROR(INDEX('Facturi emise'!$J$5:$J$1004,MATCH(N28&amp;"|"&amp;D28,'Facturi emise'!$A$5:$A$1004,0)),""))</f>
        <v/>
      </c>
      <c r="J28" s="25" t="str">
        <f>IF(OR(N28="",D28=""),"",IFERROR(INDEX('Facturi emise'!$K$5:$K$1004,MATCH(N28&amp;"|"&amp;D28,'Facturi emise'!$A$5:$A$1004,0)),""))</f>
        <v/>
      </c>
      <c r="K28" s="26" t="str">
        <f t="shared" si="1"/>
        <v/>
      </c>
      <c r="L28" s="26" t="str">
        <f t="shared" si="2"/>
        <v/>
      </c>
      <c r="M28" s="27" t="str">
        <f>IF(B28="","",TRIM(IF(N28="","Factura storno nu există în registru. ",IF(ISNA(MATCH(N28&amp;"|"&amp;D28,'Facturi emise'!$A$5:$A$1004,0)),"Linia nu există în factura inițială. ",""))&amp;IF(N(H28)&lt;=0,"Lipsește cantitatea stornată. ","")&amp;IF(AND(N(I28)=IFERROR(INDEX('Facturi emise'!$J$5:$J$1004,MATCH(N28&amp;"|"&amp;D28,'Facturi emise'!$A$5:$A$1004,0)),0),SUMIFS($H$5:$H$1004,$N$5:$N$1004,N28,$D$5:$D$1004,D28,$I$5:$I$1004,I28)&gt;N(G28)),"Stornezi mai mult decât s-a facturat. ","")&amp;IF(AND(N(I28)&gt;0,N(I28)&lt;IFERROR(INDEX('Facturi emise'!$J$5:$J$1004,MATCH(N28&amp;"|"&amp;D28,'Facturi emise'!$A$5:$A$1004,0)),0)),"Reducere de preț pe unitate. ","")))</f>
        <v/>
      </c>
      <c r="N28" s="28" t="str">
        <f>IF(B28="","",IFERROR(INDEX('Registru stornări'!$D$5:$D$304,MATCH(B28,'Registru stornări'!$B$5:$B$304,0)),""))</f>
        <v/>
      </c>
    </row>
    <row r="29" spans="1:14" x14ac:dyDescent="0.2">
      <c r="A29" s="1" t="str">
        <f t="shared" si="0"/>
        <v/>
      </c>
      <c r="B29" s="9"/>
      <c r="C29" s="10" t="str">
        <f>IF(B29="","",COUNTIF(INDEX($B:$B,5):B29,B29))</f>
        <v/>
      </c>
      <c r="D29" s="9"/>
      <c r="E29" s="24" t="str">
        <f>IF(OR(N29="",D29=""),"",IFERROR(INDEX('Facturi emise'!$G$5:$G$1004,MATCH(N29&amp;"|"&amp;D29,'Facturi emise'!$A$5:$A$1004,0)),""))</f>
        <v/>
      </c>
      <c r="F29" s="10" t="str">
        <f>IF(OR(N29="",D29=""),"",IFERROR(INDEX('Facturi emise'!$H$5:$H$1004,MATCH(N29&amp;"|"&amp;D29,'Facturi emise'!$A$5:$A$1004,0)),""))</f>
        <v/>
      </c>
      <c r="G29" s="24" t="str">
        <f>IF(OR(N29="",D29=""),"",IFERROR(INDEX('Facturi emise'!$I$5:$I$1004,MATCH(N29&amp;"|"&amp;D29,'Facturi emise'!$A$5:$A$1004,0)),""))</f>
        <v/>
      </c>
      <c r="H29" s="6"/>
      <c r="I29" s="14" t="str">
        <f>IF(OR(N29="",D29=""),"",IFERROR(INDEX('Facturi emise'!$J$5:$J$1004,MATCH(N29&amp;"|"&amp;D29,'Facturi emise'!$A$5:$A$1004,0)),""))</f>
        <v/>
      </c>
      <c r="J29" s="25" t="str">
        <f>IF(OR(N29="",D29=""),"",IFERROR(INDEX('Facturi emise'!$K$5:$K$1004,MATCH(N29&amp;"|"&amp;D29,'Facturi emise'!$A$5:$A$1004,0)),""))</f>
        <v/>
      </c>
      <c r="K29" s="26" t="str">
        <f t="shared" si="1"/>
        <v/>
      </c>
      <c r="L29" s="26" t="str">
        <f t="shared" si="2"/>
        <v/>
      </c>
      <c r="M29" s="27" t="str">
        <f>IF(B29="","",TRIM(IF(N29="","Factura storno nu există în registru. ",IF(ISNA(MATCH(N29&amp;"|"&amp;D29,'Facturi emise'!$A$5:$A$1004,0)),"Linia nu există în factura inițială. ",""))&amp;IF(N(H29)&lt;=0,"Lipsește cantitatea stornată. ","")&amp;IF(AND(N(I29)=IFERROR(INDEX('Facturi emise'!$J$5:$J$1004,MATCH(N29&amp;"|"&amp;D29,'Facturi emise'!$A$5:$A$1004,0)),0),SUMIFS($H$5:$H$1004,$N$5:$N$1004,N29,$D$5:$D$1004,D29,$I$5:$I$1004,I29)&gt;N(G29)),"Stornezi mai mult decât s-a facturat. ","")&amp;IF(AND(N(I29)&gt;0,N(I29)&lt;IFERROR(INDEX('Facturi emise'!$J$5:$J$1004,MATCH(N29&amp;"|"&amp;D29,'Facturi emise'!$A$5:$A$1004,0)),0)),"Reducere de preț pe unitate. ","")))</f>
        <v/>
      </c>
      <c r="N29" s="28" t="str">
        <f>IF(B29="","",IFERROR(INDEX('Registru stornări'!$D$5:$D$304,MATCH(B29,'Registru stornări'!$B$5:$B$304,0)),""))</f>
        <v/>
      </c>
    </row>
    <row r="30" spans="1:14" x14ac:dyDescent="0.2">
      <c r="A30" s="1" t="str">
        <f t="shared" si="0"/>
        <v/>
      </c>
      <c r="B30" s="9"/>
      <c r="C30" s="10" t="str">
        <f>IF(B30="","",COUNTIF(INDEX($B:$B,5):B30,B30))</f>
        <v/>
      </c>
      <c r="D30" s="9"/>
      <c r="E30" s="24" t="str">
        <f>IF(OR(N30="",D30=""),"",IFERROR(INDEX('Facturi emise'!$G$5:$G$1004,MATCH(N30&amp;"|"&amp;D30,'Facturi emise'!$A$5:$A$1004,0)),""))</f>
        <v/>
      </c>
      <c r="F30" s="10" t="str">
        <f>IF(OR(N30="",D30=""),"",IFERROR(INDEX('Facturi emise'!$H$5:$H$1004,MATCH(N30&amp;"|"&amp;D30,'Facturi emise'!$A$5:$A$1004,0)),""))</f>
        <v/>
      </c>
      <c r="G30" s="24" t="str">
        <f>IF(OR(N30="",D30=""),"",IFERROR(INDEX('Facturi emise'!$I$5:$I$1004,MATCH(N30&amp;"|"&amp;D30,'Facturi emise'!$A$5:$A$1004,0)),""))</f>
        <v/>
      </c>
      <c r="H30" s="6"/>
      <c r="I30" s="14" t="str">
        <f>IF(OR(N30="",D30=""),"",IFERROR(INDEX('Facturi emise'!$J$5:$J$1004,MATCH(N30&amp;"|"&amp;D30,'Facturi emise'!$A$5:$A$1004,0)),""))</f>
        <v/>
      </c>
      <c r="J30" s="25" t="str">
        <f>IF(OR(N30="",D30=""),"",IFERROR(INDEX('Facturi emise'!$K$5:$K$1004,MATCH(N30&amp;"|"&amp;D30,'Facturi emise'!$A$5:$A$1004,0)),""))</f>
        <v/>
      </c>
      <c r="K30" s="26" t="str">
        <f t="shared" si="1"/>
        <v/>
      </c>
      <c r="L30" s="26" t="str">
        <f t="shared" si="2"/>
        <v/>
      </c>
      <c r="M30" s="27" t="str">
        <f>IF(B30="","",TRIM(IF(N30="","Factura storno nu există în registru. ",IF(ISNA(MATCH(N30&amp;"|"&amp;D30,'Facturi emise'!$A$5:$A$1004,0)),"Linia nu există în factura inițială. ",""))&amp;IF(N(H30)&lt;=0,"Lipsește cantitatea stornată. ","")&amp;IF(AND(N(I30)=IFERROR(INDEX('Facturi emise'!$J$5:$J$1004,MATCH(N30&amp;"|"&amp;D30,'Facturi emise'!$A$5:$A$1004,0)),0),SUMIFS($H$5:$H$1004,$N$5:$N$1004,N30,$D$5:$D$1004,D30,$I$5:$I$1004,I30)&gt;N(G30)),"Stornezi mai mult decât s-a facturat. ","")&amp;IF(AND(N(I30)&gt;0,N(I30)&lt;IFERROR(INDEX('Facturi emise'!$J$5:$J$1004,MATCH(N30&amp;"|"&amp;D30,'Facturi emise'!$A$5:$A$1004,0)),0)),"Reducere de preț pe unitate. ","")))</f>
        <v/>
      </c>
      <c r="N30" s="28" t="str">
        <f>IF(B30="","",IFERROR(INDEX('Registru stornări'!$D$5:$D$304,MATCH(B30,'Registru stornări'!$B$5:$B$304,0)),""))</f>
        <v/>
      </c>
    </row>
    <row r="31" spans="1:14" x14ac:dyDescent="0.2">
      <c r="A31" s="1" t="str">
        <f t="shared" si="0"/>
        <v/>
      </c>
      <c r="B31" s="9"/>
      <c r="C31" s="10" t="str">
        <f>IF(B31="","",COUNTIF(INDEX($B:$B,5):B31,B31))</f>
        <v/>
      </c>
      <c r="D31" s="9"/>
      <c r="E31" s="24" t="str">
        <f>IF(OR(N31="",D31=""),"",IFERROR(INDEX('Facturi emise'!$G$5:$G$1004,MATCH(N31&amp;"|"&amp;D31,'Facturi emise'!$A$5:$A$1004,0)),""))</f>
        <v/>
      </c>
      <c r="F31" s="10" t="str">
        <f>IF(OR(N31="",D31=""),"",IFERROR(INDEX('Facturi emise'!$H$5:$H$1004,MATCH(N31&amp;"|"&amp;D31,'Facturi emise'!$A$5:$A$1004,0)),""))</f>
        <v/>
      </c>
      <c r="G31" s="24" t="str">
        <f>IF(OR(N31="",D31=""),"",IFERROR(INDEX('Facturi emise'!$I$5:$I$1004,MATCH(N31&amp;"|"&amp;D31,'Facturi emise'!$A$5:$A$1004,0)),""))</f>
        <v/>
      </c>
      <c r="H31" s="6"/>
      <c r="I31" s="14" t="str">
        <f>IF(OR(N31="",D31=""),"",IFERROR(INDEX('Facturi emise'!$J$5:$J$1004,MATCH(N31&amp;"|"&amp;D31,'Facturi emise'!$A$5:$A$1004,0)),""))</f>
        <v/>
      </c>
      <c r="J31" s="25" t="str">
        <f>IF(OR(N31="",D31=""),"",IFERROR(INDEX('Facturi emise'!$K$5:$K$1004,MATCH(N31&amp;"|"&amp;D31,'Facturi emise'!$A$5:$A$1004,0)),""))</f>
        <v/>
      </c>
      <c r="K31" s="26" t="str">
        <f t="shared" si="1"/>
        <v/>
      </c>
      <c r="L31" s="26" t="str">
        <f t="shared" si="2"/>
        <v/>
      </c>
      <c r="M31" s="27" t="str">
        <f>IF(B31="","",TRIM(IF(N31="","Factura storno nu există în registru. ",IF(ISNA(MATCH(N31&amp;"|"&amp;D31,'Facturi emise'!$A$5:$A$1004,0)),"Linia nu există în factura inițială. ",""))&amp;IF(N(H31)&lt;=0,"Lipsește cantitatea stornată. ","")&amp;IF(AND(N(I31)=IFERROR(INDEX('Facturi emise'!$J$5:$J$1004,MATCH(N31&amp;"|"&amp;D31,'Facturi emise'!$A$5:$A$1004,0)),0),SUMIFS($H$5:$H$1004,$N$5:$N$1004,N31,$D$5:$D$1004,D31,$I$5:$I$1004,I31)&gt;N(G31)),"Stornezi mai mult decât s-a facturat. ","")&amp;IF(AND(N(I31)&gt;0,N(I31)&lt;IFERROR(INDEX('Facturi emise'!$J$5:$J$1004,MATCH(N31&amp;"|"&amp;D31,'Facturi emise'!$A$5:$A$1004,0)),0)),"Reducere de preț pe unitate. ","")))</f>
        <v/>
      </c>
      <c r="N31" s="28" t="str">
        <f>IF(B31="","",IFERROR(INDEX('Registru stornări'!$D$5:$D$304,MATCH(B31,'Registru stornări'!$B$5:$B$304,0)),""))</f>
        <v/>
      </c>
    </row>
    <row r="32" spans="1:14" x14ac:dyDescent="0.2">
      <c r="A32" s="1" t="str">
        <f t="shared" si="0"/>
        <v/>
      </c>
      <c r="B32" s="9"/>
      <c r="C32" s="10" t="str">
        <f>IF(B32="","",COUNTIF(INDEX($B:$B,5):B32,B32))</f>
        <v/>
      </c>
      <c r="D32" s="9"/>
      <c r="E32" s="24" t="str">
        <f>IF(OR(N32="",D32=""),"",IFERROR(INDEX('Facturi emise'!$G$5:$G$1004,MATCH(N32&amp;"|"&amp;D32,'Facturi emise'!$A$5:$A$1004,0)),""))</f>
        <v/>
      </c>
      <c r="F32" s="10" t="str">
        <f>IF(OR(N32="",D32=""),"",IFERROR(INDEX('Facturi emise'!$H$5:$H$1004,MATCH(N32&amp;"|"&amp;D32,'Facturi emise'!$A$5:$A$1004,0)),""))</f>
        <v/>
      </c>
      <c r="G32" s="24" t="str">
        <f>IF(OR(N32="",D32=""),"",IFERROR(INDEX('Facturi emise'!$I$5:$I$1004,MATCH(N32&amp;"|"&amp;D32,'Facturi emise'!$A$5:$A$1004,0)),""))</f>
        <v/>
      </c>
      <c r="H32" s="6"/>
      <c r="I32" s="14" t="str">
        <f>IF(OR(N32="",D32=""),"",IFERROR(INDEX('Facturi emise'!$J$5:$J$1004,MATCH(N32&amp;"|"&amp;D32,'Facturi emise'!$A$5:$A$1004,0)),""))</f>
        <v/>
      </c>
      <c r="J32" s="25" t="str">
        <f>IF(OR(N32="",D32=""),"",IFERROR(INDEX('Facturi emise'!$K$5:$K$1004,MATCH(N32&amp;"|"&amp;D32,'Facturi emise'!$A$5:$A$1004,0)),""))</f>
        <v/>
      </c>
      <c r="K32" s="26" t="str">
        <f t="shared" si="1"/>
        <v/>
      </c>
      <c r="L32" s="26" t="str">
        <f t="shared" si="2"/>
        <v/>
      </c>
      <c r="M32" s="27" t="str">
        <f>IF(B32="","",TRIM(IF(N32="","Factura storno nu există în registru. ",IF(ISNA(MATCH(N32&amp;"|"&amp;D32,'Facturi emise'!$A$5:$A$1004,0)),"Linia nu există în factura inițială. ",""))&amp;IF(N(H32)&lt;=0,"Lipsește cantitatea stornată. ","")&amp;IF(AND(N(I32)=IFERROR(INDEX('Facturi emise'!$J$5:$J$1004,MATCH(N32&amp;"|"&amp;D32,'Facturi emise'!$A$5:$A$1004,0)),0),SUMIFS($H$5:$H$1004,$N$5:$N$1004,N32,$D$5:$D$1004,D32,$I$5:$I$1004,I32)&gt;N(G32)),"Stornezi mai mult decât s-a facturat. ","")&amp;IF(AND(N(I32)&gt;0,N(I32)&lt;IFERROR(INDEX('Facturi emise'!$J$5:$J$1004,MATCH(N32&amp;"|"&amp;D32,'Facturi emise'!$A$5:$A$1004,0)),0)),"Reducere de preț pe unitate. ","")))</f>
        <v/>
      </c>
      <c r="N32" s="28" t="str">
        <f>IF(B32="","",IFERROR(INDEX('Registru stornări'!$D$5:$D$304,MATCH(B32,'Registru stornări'!$B$5:$B$304,0)),""))</f>
        <v/>
      </c>
    </row>
    <row r="33" spans="1:14" x14ac:dyDescent="0.2">
      <c r="A33" s="1" t="str">
        <f t="shared" si="0"/>
        <v/>
      </c>
      <c r="B33" s="9"/>
      <c r="C33" s="10" t="str">
        <f>IF(B33="","",COUNTIF(INDEX($B:$B,5):B33,B33))</f>
        <v/>
      </c>
      <c r="D33" s="9"/>
      <c r="E33" s="24" t="str">
        <f>IF(OR(N33="",D33=""),"",IFERROR(INDEX('Facturi emise'!$G$5:$G$1004,MATCH(N33&amp;"|"&amp;D33,'Facturi emise'!$A$5:$A$1004,0)),""))</f>
        <v/>
      </c>
      <c r="F33" s="10" t="str">
        <f>IF(OR(N33="",D33=""),"",IFERROR(INDEX('Facturi emise'!$H$5:$H$1004,MATCH(N33&amp;"|"&amp;D33,'Facturi emise'!$A$5:$A$1004,0)),""))</f>
        <v/>
      </c>
      <c r="G33" s="24" t="str">
        <f>IF(OR(N33="",D33=""),"",IFERROR(INDEX('Facturi emise'!$I$5:$I$1004,MATCH(N33&amp;"|"&amp;D33,'Facturi emise'!$A$5:$A$1004,0)),""))</f>
        <v/>
      </c>
      <c r="H33" s="6"/>
      <c r="I33" s="14" t="str">
        <f>IF(OR(N33="",D33=""),"",IFERROR(INDEX('Facturi emise'!$J$5:$J$1004,MATCH(N33&amp;"|"&amp;D33,'Facturi emise'!$A$5:$A$1004,0)),""))</f>
        <v/>
      </c>
      <c r="J33" s="25" t="str">
        <f>IF(OR(N33="",D33=""),"",IFERROR(INDEX('Facturi emise'!$K$5:$K$1004,MATCH(N33&amp;"|"&amp;D33,'Facturi emise'!$A$5:$A$1004,0)),""))</f>
        <v/>
      </c>
      <c r="K33" s="26" t="str">
        <f t="shared" si="1"/>
        <v/>
      </c>
      <c r="L33" s="26" t="str">
        <f t="shared" si="2"/>
        <v/>
      </c>
      <c r="M33" s="27" t="str">
        <f>IF(B33="","",TRIM(IF(N33="","Factura storno nu există în registru. ",IF(ISNA(MATCH(N33&amp;"|"&amp;D33,'Facturi emise'!$A$5:$A$1004,0)),"Linia nu există în factura inițială. ",""))&amp;IF(N(H33)&lt;=0,"Lipsește cantitatea stornată. ","")&amp;IF(AND(N(I33)=IFERROR(INDEX('Facturi emise'!$J$5:$J$1004,MATCH(N33&amp;"|"&amp;D33,'Facturi emise'!$A$5:$A$1004,0)),0),SUMIFS($H$5:$H$1004,$N$5:$N$1004,N33,$D$5:$D$1004,D33,$I$5:$I$1004,I33)&gt;N(G33)),"Stornezi mai mult decât s-a facturat. ","")&amp;IF(AND(N(I33)&gt;0,N(I33)&lt;IFERROR(INDEX('Facturi emise'!$J$5:$J$1004,MATCH(N33&amp;"|"&amp;D33,'Facturi emise'!$A$5:$A$1004,0)),0)),"Reducere de preț pe unitate. ","")))</f>
        <v/>
      </c>
      <c r="N33" s="28" t="str">
        <f>IF(B33="","",IFERROR(INDEX('Registru stornări'!$D$5:$D$304,MATCH(B33,'Registru stornări'!$B$5:$B$304,0)),""))</f>
        <v/>
      </c>
    </row>
    <row r="34" spans="1:14" x14ac:dyDescent="0.2">
      <c r="A34" s="1" t="str">
        <f t="shared" si="0"/>
        <v/>
      </c>
      <c r="B34" s="9"/>
      <c r="C34" s="10" t="str">
        <f>IF(B34="","",COUNTIF(INDEX($B:$B,5):B34,B34))</f>
        <v/>
      </c>
      <c r="D34" s="9"/>
      <c r="E34" s="24" t="str">
        <f>IF(OR(N34="",D34=""),"",IFERROR(INDEX('Facturi emise'!$G$5:$G$1004,MATCH(N34&amp;"|"&amp;D34,'Facturi emise'!$A$5:$A$1004,0)),""))</f>
        <v/>
      </c>
      <c r="F34" s="10" t="str">
        <f>IF(OR(N34="",D34=""),"",IFERROR(INDEX('Facturi emise'!$H$5:$H$1004,MATCH(N34&amp;"|"&amp;D34,'Facturi emise'!$A$5:$A$1004,0)),""))</f>
        <v/>
      </c>
      <c r="G34" s="24" t="str">
        <f>IF(OR(N34="",D34=""),"",IFERROR(INDEX('Facturi emise'!$I$5:$I$1004,MATCH(N34&amp;"|"&amp;D34,'Facturi emise'!$A$5:$A$1004,0)),""))</f>
        <v/>
      </c>
      <c r="H34" s="6"/>
      <c r="I34" s="14" t="str">
        <f>IF(OR(N34="",D34=""),"",IFERROR(INDEX('Facturi emise'!$J$5:$J$1004,MATCH(N34&amp;"|"&amp;D34,'Facturi emise'!$A$5:$A$1004,0)),""))</f>
        <v/>
      </c>
      <c r="J34" s="25" t="str">
        <f>IF(OR(N34="",D34=""),"",IFERROR(INDEX('Facturi emise'!$K$5:$K$1004,MATCH(N34&amp;"|"&amp;D34,'Facturi emise'!$A$5:$A$1004,0)),""))</f>
        <v/>
      </c>
      <c r="K34" s="26" t="str">
        <f t="shared" si="1"/>
        <v/>
      </c>
      <c r="L34" s="26" t="str">
        <f t="shared" si="2"/>
        <v/>
      </c>
      <c r="M34" s="27" t="str">
        <f>IF(B34="","",TRIM(IF(N34="","Factura storno nu există în registru. ",IF(ISNA(MATCH(N34&amp;"|"&amp;D34,'Facturi emise'!$A$5:$A$1004,0)),"Linia nu există în factura inițială. ",""))&amp;IF(N(H34)&lt;=0,"Lipsește cantitatea stornată. ","")&amp;IF(AND(N(I34)=IFERROR(INDEX('Facturi emise'!$J$5:$J$1004,MATCH(N34&amp;"|"&amp;D34,'Facturi emise'!$A$5:$A$1004,0)),0),SUMIFS($H$5:$H$1004,$N$5:$N$1004,N34,$D$5:$D$1004,D34,$I$5:$I$1004,I34)&gt;N(G34)),"Stornezi mai mult decât s-a facturat. ","")&amp;IF(AND(N(I34)&gt;0,N(I34)&lt;IFERROR(INDEX('Facturi emise'!$J$5:$J$1004,MATCH(N34&amp;"|"&amp;D34,'Facturi emise'!$A$5:$A$1004,0)),0)),"Reducere de preț pe unitate. ","")))</f>
        <v/>
      </c>
      <c r="N34" s="28" t="str">
        <f>IF(B34="","",IFERROR(INDEX('Registru stornări'!$D$5:$D$304,MATCH(B34,'Registru stornări'!$B$5:$B$304,0)),""))</f>
        <v/>
      </c>
    </row>
    <row r="35" spans="1:14" x14ac:dyDescent="0.2">
      <c r="A35" s="1" t="str">
        <f t="shared" si="0"/>
        <v/>
      </c>
      <c r="B35" s="9"/>
      <c r="C35" s="10" t="str">
        <f>IF(B35="","",COUNTIF(INDEX($B:$B,5):B35,B35))</f>
        <v/>
      </c>
      <c r="D35" s="9"/>
      <c r="E35" s="24" t="str">
        <f>IF(OR(N35="",D35=""),"",IFERROR(INDEX('Facturi emise'!$G$5:$G$1004,MATCH(N35&amp;"|"&amp;D35,'Facturi emise'!$A$5:$A$1004,0)),""))</f>
        <v/>
      </c>
      <c r="F35" s="10" t="str">
        <f>IF(OR(N35="",D35=""),"",IFERROR(INDEX('Facturi emise'!$H$5:$H$1004,MATCH(N35&amp;"|"&amp;D35,'Facturi emise'!$A$5:$A$1004,0)),""))</f>
        <v/>
      </c>
      <c r="G35" s="24" t="str">
        <f>IF(OR(N35="",D35=""),"",IFERROR(INDEX('Facturi emise'!$I$5:$I$1004,MATCH(N35&amp;"|"&amp;D35,'Facturi emise'!$A$5:$A$1004,0)),""))</f>
        <v/>
      </c>
      <c r="H35" s="6"/>
      <c r="I35" s="14" t="str">
        <f>IF(OR(N35="",D35=""),"",IFERROR(INDEX('Facturi emise'!$J$5:$J$1004,MATCH(N35&amp;"|"&amp;D35,'Facturi emise'!$A$5:$A$1004,0)),""))</f>
        <v/>
      </c>
      <c r="J35" s="25" t="str">
        <f>IF(OR(N35="",D35=""),"",IFERROR(INDEX('Facturi emise'!$K$5:$K$1004,MATCH(N35&amp;"|"&amp;D35,'Facturi emise'!$A$5:$A$1004,0)),""))</f>
        <v/>
      </c>
      <c r="K35" s="26" t="str">
        <f t="shared" si="1"/>
        <v/>
      </c>
      <c r="L35" s="26" t="str">
        <f t="shared" si="2"/>
        <v/>
      </c>
      <c r="M35" s="27" t="str">
        <f>IF(B35="","",TRIM(IF(N35="","Factura storno nu există în registru. ",IF(ISNA(MATCH(N35&amp;"|"&amp;D35,'Facturi emise'!$A$5:$A$1004,0)),"Linia nu există în factura inițială. ",""))&amp;IF(N(H35)&lt;=0,"Lipsește cantitatea stornată. ","")&amp;IF(AND(N(I35)=IFERROR(INDEX('Facturi emise'!$J$5:$J$1004,MATCH(N35&amp;"|"&amp;D35,'Facturi emise'!$A$5:$A$1004,0)),0),SUMIFS($H$5:$H$1004,$N$5:$N$1004,N35,$D$5:$D$1004,D35,$I$5:$I$1004,I35)&gt;N(G35)),"Stornezi mai mult decât s-a facturat. ","")&amp;IF(AND(N(I35)&gt;0,N(I35)&lt;IFERROR(INDEX('Facturi emise'!$J$5:$J$1004,MATCH(N35&amp;"|"&amp;D35,'Facturi emise'!$A$5:$A$1004,0)),0)),"Reducere de preț pe unitate. ","")))</f>
        <v/>
      </c>
      <c r="N35" s="28" t="str">
        <f>IF(B35="","",IFERROR(INDEX('Registru stornări'!$D$5:$D$304,MATCH(B35,'Registru stornări'!$B$5:$B$304,0)),""))</f>
        <v/>
      </c>
    </row>
    <row r="36" spans="1:14" x14ac:dyDescent="0.2">
      <c r="A36" s="1" t="str">
        <f t="shared" si="0"/>
        <v/>
      </c>
      <c r="B36" s="9"/>
      <c r="C36" s="10" t="str">
        <f>IF(B36="","",COUNTIF(INDEX($B:$B,5):B36,B36))</f>
        <v/>
      </c>
      <c r="D36" s="9"/>
      <c r="E36" s="24" t="str">
        <f>IF(OR(N36="",D36=""),"",IFERROR(INDEX('Facturi emise'!$G$5:$G$1004,MATCH(N36&amp;"|"&amp;D36,'Facturi emise'!$A$5:$A$1004,0)),""))</f>
        <v/>
      </c>
      <c r="F36" s="10" t="str">
        <f>IF(OR(N36="",D36=""),"",IFERROR(INDEX('Facturi emise'!$H$5:$H$1004,MATCH(N36&amp;"|"&amp;D36,'Facturi emise'!$A$5:$A$1004,0)),""))</f>
        <v/>
      </c>
      <c r="G36" s="24" t="str">
        <f>IF(OR(N36="",D36=""),"",IFERROR(INDEX('Facturi emise'!$I$5:$I$1004,MATCH(N36&amp;"|"&amp;D36,'Facturi emise'!$A$5:$A$1004,0)),""))</f>
        <v/>
      </c>
      <c r="H36" s="6"/>
      <c r="I36" s="14" t="str">
        <f>IF(OR(N36="",D36=""),"",IFERROR(INDEX('Facturi emise'!$J$5:$J$1004,MATCH(N36&amp;"|"&amp;D36,'Facturi emise'!$A$5:$A$1004,0)),""))</f>
        <v/>
      </c>
      <c r="J36" s="25" t="str">
        <f>IF(OR(N36="",D36=""),"",IFERROR(INDEX('Facturi emise'!$K$5:$K$1004,MATCH(N36&amp;"|"&amp;D36,'Facturi emise'!$A$5:$A$1004,0)),""))</f>
        <v/>
      </c>
      <c r="K36" s="26" t="str">
        <f t="shared" si="1"/>
        <v/>
      </c>
      <c r="L36" s="26" t="str">
        <f t="shared" si="2"/>
        <v/>
      </c>
      <c r="M36" s="27" t="str">
        <f>IF(B36="","",TRIM(IF(N36="","Factura storno nu există în registru. ",IF(ISNA(MATCH(N36&amp;"|"&amp;D36,'Facturi emise'!$A$5:$A$1004,0)),"Linia nu există în factura inițială. ",""))&amp;IF(N(H36)&lt;=0,"Lipsește cantitatea stornată. ","")&amp;IF(AND(N(I36)=IFERROR(INDEX('Facturi emise'!$J$5:$J$1004,MATCH(N36&amp;"|"&amp;D36,'Facturi emise'!$A$5:$A$1004,0)),0),SUMIFS($H$5:$H$1004,$N$5:$N$1004,N36,$D$5:$D$1004,D36,$I$5:$I$1004,I36)&gt;N(G36)),"Stornezi mai mult decât s-a facturat. ","")&amp;IF(AND(N(I36)&gt;0,N(I36)&lt;IFERROR(INDEX('Facturi emise'!$J$5:$J$1004,MATCH(N36&amp;"|"&amp;D36,'Facturi emise'!$A$5:$A$1004,0)),0)),"Reducere de preț pe unitate. ","")))</f>
        <v/>
      </c>
      <c r="N36" s="28" t="str">
        <f>IF(B36="","",IFERROR(INDEX('Registru stornări'!$D$5:$D$304,MATCH(B36,'Registru stornări'!$B$5:$B$304,0)),""))</f>
        <v/>
      </c>
    </row>
    <row r="37" spans="1:14" x14ac:dyDescent="0.2">
      <c r="A37" s="1" t="str">
        <f t="shared" si="0"/>
        <v/>
      </c>
      <c r="B37" s="9"/>
      <c r="C37" s="10" t="str">
        <f>IF(B37="","",COUNTIF(INDEX($B:$B,5):B37,B37))</f>
        <v/>
      </c>
      <c r="D37" s="9"/>
      <c r="E37" s="24" t="str">
        <f>IF(OR(N37="",D37=""),"",IFERROR(INDEX('Facturi emise'!$G$5:$G$1004,MATCH(N37&amp;"|"&amp;D37,'Facturi emise'!$A$5:$A$1004,0)),""))</f>
        <v/>
      </c>
      <c r="F37" s="10" t="str">
        <f>IF(OR(N37="",D37=""),"",IFERROR(INDEX('Facturi emise'!$H$5:$H$1004,MATCH(N37&amp;"|"&amp;D37,'Facturi emise'!$A$5:$A$1004,0)),""))</f>
        <v/>
      </c>
      <c r="G37" s="24" t="str">
        <f>IF(OR(N37="",D37=""),"",IFERROR(INDEX('Facturi emise'!$I$5:$I$1004,MATCH(N37&amp;"|"&amp;D37,'Facturi emise'!$A$5:$A$1004,0)),""))</f>
        <v/>
      </c>
      <c r="H37" s="6"/>
      <c r="I37" s="14" t="str">
        <f>IF(OR(N37="",D37=""),"",IFERROR(INDEX('Facturi emise'!$J$5:$J$1004,MATCH(N37&amp;"|"&amp;D37,'Facturi emise'!$A$5:$A$1004,0)),""))</f>
        <v/>
      </c>
      <c r="J37" s="25" t="str">
        <f>IF(OR(N37="",D37=""),"",IFERROR(INDEX('Facturi emise'!$K$5:$K$1004,MATCH(N37&amp;"|"&amp;D37,'Facturi emise'!$A$5:$A$1004,0)),""))</f>
        <v/>
      </c>
      <c r="K37" s="26" t="str">
        <f t="shared" si="1"/>
        <v/>
      </c>
      <c r="L37" s="26" t="str">
        <f t="shared" si="2"/>
        <v/>
      </c>
      <c r="M37" s="27" t="str">
        <f>IF(B37="","",TRIM(IF(N37="","Factura storno nu există în registru. ",IF(ISNA(MATCH(N37&amp;"|"&amp;D37,'Facturi emise'!$A$5:$A$1004,0)),"Linia nu există în factura inițială. ",""))&amp;IF(N(H37)&lt;=0,"Lipsește cantitatea stornată. ","")&amp;IF(AND(N(I37)=IFERROR(INDEX('Facturi emise'!$J$5:$J$1004,MATCH(N37&amp;"|"&amp;D37,'Facturi emise'!$A$5:$A$1004,0)),0),SUMIFS($H$5:$H$1004,$N$5:$N$1004,N37,$D$5:$D$1004,D37,$I$5:$I$1004,I37)&gt;N(G37)),"Stornezi mai mult decât s-a facturat. ","")&amp;IF(AND(N(I37)&gt;0,N(I37)&lt;IFERROR(INDEX('Facturi emise'!$J$5:$J$1004,MATCH(N37&amp;"|"&amp;D37,'Facturi emise'!$A$5:$A$1004,0)),0)),"Reducere de preț pe unitate. ","")))</f>
        <v/>
      </c>
      <c r="N37" s="28" t="str">
        <f>IF(B37="","",IFERROR(INDEX('Registru stornări'!$D$5:$D$304,MATCH(B37,'Registru stornări'!$B$5:$B$304,0)),""))</f>
        <v/>
      </c>
    </row>
    <row r="38" spans="1:14" x14ac:dyDescent="0.2">
      <c r="A38" s="1" t="str">
        <f t="shared" si="0"/>
        <v/>
      </c>
      <c r="B38" s="9"/>
      <c r="C38" s="10" t="str">
        <f>IF(B38="","",COUNTIF(INDEX($B:$B,5):B38,B38))</f>
        <v/>
      </c>
      <c r="D38" s="9"/>
      <c r="E38" s="24" t="str">
        <f>IF(OR(N38="",D38=""),"",IFERROR(INDEX('Facturi emise'!$G$5:$G$1004,MATCH(N38&amp;"|"&amp;D38,'Facturi emise'!$A$5:$A$1004,0)),""))</f>
        <v/>
      </c>
      <c r="F38" s="10" t="str">
        <f>IF(OR(N38="",D38=""),"",IFERROR(INDEX('Facturi emise'!$H$5:$H$1004,MATCH(N38&amp;"|"&amp;D38,'Facturi emise'!$A$5:$A$1004,0)),""))</f>
        <v/>
      </c>
      <c r="G38" s="24" t="str">
        <f>IF(OR(N38="",D38=""),"",IFERROR(INDEX('Facturi emise'!$I$5:$I$1004,MATCH(N38&amp;"|"&amp;D38,'Facturi emise'!$A$5:$A$1004,0)),""))</f>
        <v/>
      </c>
      <c r="H38" s="6"/>
      <c r="I38" s="14" t="str">
        <f>IF(OR(N38="",D38=""),"",IFERROR(INDEX('Facturi emise'!$J$5:$J$1004,MATCH(N38&amp;"|"&amp;D38,'Facturi emise'!$A$5:$A$1004,0)),""))</f>
        <v/>
      </c>
      <c r="J38" s="25" t="str">
        <f>IF(OR(N38="",D38=""),"",IFERROR(INDEX('Facturi emise'!$K$5:$K$1004,MATCH(N38&amp;"|"&amp;D38,'Facturi emise'!$A$5:$A$1004,0)),""))</f>
        <v/>
      </c>
      <c r="K38" s="26" t="str">
        <f t="shared" si="1"/>
        <v/>
      </c>
      <c r="L38" s="26" t="str">
        <f t="shared" si="2"/>
        <v/>
      </c>
      <c r="M38" s="27" t="str">
        <f>IF(B38="","",TRIM(IF(N38="","Factura storno nu există în registru. ",IF(ISNA(MATCH(N38&amp;"|"&amp;D38,'Facturi emise'!$A$5:$A$1004,0)),"Linia nu există în factura inițială. ",""))&amp;IF(N(H38)&lt;=0,"Lipsește cantitatea stornată. ","")&amp;IF(AND(N(I38)=IFERROR(INDEX('Facturi emise'!$J$5:$J$1004,MATCH(N38&amp;"|"&amp;D38,'Facturi emise'!$A$5:$A$1004,0)),0),SUMIFS($H$5:$H$1004,$N$5:$N$1004,N38,$D$5:$D$1004,D38,$I$5:$I$1004,I38)&gt;N(G38)),"Stornezi mai mult decât s-a facturat. ","")&amp;IF(AND(N(I38)&gt;0,N(I38)&lt;IFERROR(INDEX('Facturi emise'!$J$5:$J$1004,MATCH(N38&amp;"|"&amp;D38,'Facturi emise'!$A$5:$A$1004,0)),0)),"Reducere de preț pe unitate. ","")))</f>
        <v/>
      </c>
      <c r="N38" s="28" t="str">
        <f>IF(B38="","",IFERROR(INDEX('Registru stornări'!$D$5:$D$304,MATCH(B38,'Registru stornări'!$B$5:$B$304,0)),""))</f>
        <v/>
      </c>
    </row>
    <row r="39" spans="1:14" x14ac:dyDescent="0.2">
      <c r="A39" s="1" t="str">
        <f t="shared" si="0"/>
        <v/>
      </c>
      <c r="B39" s="9"/>
      <c r="C39" s="10" t="str">
        <f>IF(B39="","",COUNTIF(INDEX($B:$B,5):B39,B39))</f>
        <v/>
      </c>
      <c r="D39" s="9"/>
      <c r="E39" s="24" t="str">
        <f>IF(OR(N39="",D39=""),"",IFERROR(INDEX('Facturi emise'!$G$5:$G$1004,MATCH(N39&amp;"|"&amp;D39,'Facturi emise'!$A$5:$A$1004,0)),""))</f>
        <v/>
      </c>
      <c r="F39" s="10" t="str">
        <f>IF(OR(N39="",D39=""),"",IFERROR(INDEX('Facturi emise'!$H$5:$H$1004,MATCH(N39&amp;"|"&amp;D39,'Facturi emise'!$A$5:$A$1004,0)),""))</f>
        <v/>
      </c>
      <c r="G39" s="24" t="str">
        <f>IF(OR(N39="",D39=""),"",IFERROR(INDEX('Facturi emise'!$I$5:$I$1004,MATCH(N39&amp;"|"&amp;D39,'Facturi emise'!$A$5:$A$1004,0)),""))</f>
        <v/>
      </c>
      <c r="H39" s="6"/>
      <c r="I39" s="14" t="str">
        <f>IF(OR(N39="",D39=""),"",IFERROR(INDEX('Facturi emise'!$J$5:$J$1004,MATCH(N39&amp;"|"&amp;D39,'Facturi emise'!$A$5:$A$1004,0)),""))</f>
        <v/>
      </c>
      <c r="J39" s="25" t="str">
        <f>IF(OR(N39="",D39=""),"",IFERROR(INDEX('Facturi emise'!$K$5:$K$1004,MATCH(N39&amp;"|"&amp;D39,'Facturi emise'!$A$5:$A$1004,0)),""))</f>
        <v/>
      </c>
      <c r="K39" s="26" t="str">
        <f t="shared" si="1"/>
        <v/>
      </c>
      <c r="L39" s="26" t="str">
        <f t="shared" si="2"/>
        <v/>
      </c>
      <c r="M39" s="27" t="str">
        <f>IF(B39="","",TRIM(IF(N39="","Factura storno nu există în registru. ",IF(ISNA(MATCH(N39&amp;"|"&amp;D39,'Facturi emise'!$A$5:$A$1004,0)),"Linia nu există în factura inițială. ",""))&amp;IF(N(H39)&lt;=0,"Lipsește cantitatea stornată. ","")&amp;IF(AND(N(I39)=IFERROR(INDEX('Facturi emise'!$J$5:$J$1004,MATCH(N39&amp;"|"&amp;D39,'Facturi emise'!$A$5:$A$1004,0)),0),SUMIFS($H$5:$H$1004,$N$5:$N$1004,N39,$D$5:$D$1004,D39,$I$5:$I$1004,I39)&gt;N(G39)),"Stornezi mai mult decât s-a facturat. ","")&amp;IF(AND(N(I39)&gt;0,N(I39)&lt;IFERROR(INDEX('Facturi emise'!$J$5:$J$1004,MATCH(N39&amp;"|"&amp;D39,'Facturi emise'!$A$5:$A$1004,0)),0)),"Reducere de preț pe unitate. ","")))</f>
        <v/>
      </c>
      <c r="N39" s="28" t="str">
        <f>IF(B39="","",IFERROR(INDEX('Registru stornări'!$D$5:$D$304,MATCH(B39,'Registru stornări'!$B$5:$B$304,0)),""))</f>
        <v/>
      </c>
    </row>
    <row r="40" spans="1:14" x14ac:dyDescent="0.2">
      <c r="A40" s="1" t="str">
        <f t="shared" si="0"/>
        <v/>
      </c>
      <c r="B40" s="9"/>
      <c r="C40" s="10" t="str">
        <f>IF(B40="","",COUNTIF(INDEX($B:$B,5):B40,B40))</f>
        <v/>
      </c>
      <c r="D40" s="9"/>
      <c r="E40" s="24" t="str">
        <f>IF(OR(N40="",D40=""),"",IFERROR(INDEX('Facturi emise'!$G$5:$G$1004,MATCH(N40&amp;"|"&amp;D40,'Facturi emise'!$A$5:$A$1004,0)),""))</f>
        <v/>
      </c>
      <c r="F40" s="10" t="str">
        <f>IF(OR(N40="",D40=""),"",IFERROR(INDEX('Facturi emise'!$H$5:$H$1004,MATCH(N40&amp;"|"&amp;D40,'Facturi emise'!$A$5:$A$1004,0)),""))</f>
        <v/>
      </c>
      <c r="G40" s="24" t="str">
        <f>IF(OR(N40="",D40=""),"",IFERROR(INDEX('Facturi emise'!$I$5:$I$1004,MATCH(N40&amp;"|"&amp;D40,'Facturi emise'!$A$5:$A$1004,0)),""))</f>
        <v/>
      </c>
      <c r="H40" s="6"/>
      <c r="I40" s="14" t="str">
        <f>IF(OR(N40="",D40=""),"",IFERROR(INDEX('Facturi emise'!$J$5:$J$1004,MATCH(N40&amp;"|"&amp;D40,'Facturi emise'!$A$5:$A$1004,0)),""))</f>
        <v/>
      </c>
      <c r="J40" s="25" t="str">
        <f>IF(OR(N40="",D40=""),"",IFERROR(INDEX('Facturi emise'!$K$5:$K$1004,MATCH(N40&amp;"|"&amp;D40,'Facturi emise'!$A$5:$A$1004,0)),""))</f>
        <v/>
      </c>
      <c r="K40" s="26" t="str">
        <f t="shared" si="1"/>
        <v/>
      </c>
      <c r="L40" s="26" t="str">
        <f t="shared" si="2"/>
        <v/>
      </c>
      <c r="M40" s="27" t="str">
        <f>IF(B40="","",TRIM(IF(N40="","Factura storno nu există în registru. ",IF(ISNA(MATCH(N40&amp;"|"&amp;D40,'Facturi emise'!$A$5:$A$1004,0)),"Linia nu există în factura inițială. ",""))&amp;IF(N(H40)&lt;=0,"Lipsește cantitatea stornată. ","")&amp;IF(AND(N(I40)=IFERROR(INDEX('Facturi emise'!$J$5:$J$1004,MATCH(N40&amp;"|"&amp;D40,'Facturi emise'!$A$5:$A$1004,0)),0),SUMIFS($H$5:$H$1004,$N$5:$N$1004,N40,$D$5:$D$1004,D40,$I$5:$I$1004,I40)&gt;N(G40)),"Stornezi mai mult decât s-a facturat. ","")&amp;IF(AND(N(I40)&gt;0,N(I40)&lt;IFERROR(INDEX('Facturi emise'!$J$5:$J$1004,MATCH(N40&amp;"|"&amp;D40,'Facturi emise'!$A$5:$A$1004,0)),0)),"Reducere de preț pe unitate. ","")))</f>
        <v/>
      </c>
      <c r="N40" s="28" t="str">
        <f>IF(B40="","",IFERROR(INDEX('Registru stornări'!$D$5:$D$304,MATCH(B40,'Registru stornări'!$B$5:$B$304,0)),""))</f>
        <v/>
      </c>
    </row>
    <row r="41" spans="1:14" x14ac:dyDescent="0.2">
      <c r="A41" s="1" t="str">
        <f t="shared" si="0"/>
        <v/>
      </c>
      <c r="B41" s="9"/>
      <c r="C41" s="10" t="str">
        <f>IF(B41="","",COUNTIF(INDEX($B:$B,5):B41,B41))</f>
        <v/>
      </c>
      <c r="D41" s="9"/>
      <c r="E41" s="24" t="str">
        <f>IF(OR(N41="",D41=""),"",IFERROR(INDEX('Facturi emise'!$G$5:$G$1004,MATCH(N41&amp;"|"&amp;D41,'Facturi emise'!$A$5:$A$1004,0)),""))</f>
        <v/>
      </c>
      <c r="F41" s="10" t="str">
        <f>IF(OR(N41="",D41=""),"",IFERROR(INDEX('Facturi emise'!$H$5:$H$1004,MATCH(N41&amp;"|"&amp;D41,'Facturi emise'!$A$5:$A$1004,0)),""))</f>
        <v/>
      </c>
      <c r="G41" s="24" t="str">
        <f>IF(OR(N41="",D41=""),"",IFERROR(INDEX('Facturi emise'!$I$5:$I$1004,MATCH(N41&amp;"|"&amp;D41,'Facturi emise'!$A$5:$A$1004,0)),""))</f>
        <v/>
      </c>
      <c r="H41" s="6"/>
      <c r="I41" s="14" t="str">
        <f>IF(OR(N41="",D41=""),"",IFERROR(INDEX('Facturi emise'!$J$5:$J$1004,MATCH(N41&amp;"|"&amp;D41,'Facturi emise'!$A$5:$A$1004,0)),""))</f>
        <v/>
      </c>
      <c r="J41" s="25" t="str">
        <f>IF(OR(N41="",D41=""),"",IFERROR(INDEX('Facturi emise'!$K$5:$K$1004,MATCH(N41&amp;"|"&amp;D41,'Facturi emise'!$A$5:$A$1004,0)),""))</f>
        <v/>
      </c>
      <c r="K41" s="26" t="str">
        <f t="shared" si="1"/>
        <v/>
      </c>
      <c r="L41" s="26" t="str">
        <f t="shared" si="2"/>
        <v/>
      </c>
      <c r="M41" s="27" t="str">
        <f>IF(B41="","",TRIM(IF(N41="","Factura storno nu există în registru. ",IF(ISNA(MATCH(N41&amp;"|"&amp;D41,'Facturi emise'!$A$5:$A$1004,0)),"Linia nu există în factura inițială. ",""))&amp;IF(N(H41)&lt;=0,"Lipsește cantitatea stornată. ","")&amp;IF(AND(N(I41)=IFERROR(INDEX('Facturi emise'!$J$5:$J$1004,MATCH(N41&amp;"|"&amp;D41,'Facturi emise'!$A$5:$A$1004,0)),0),SUMIFS($H$5:$H$1004,$N$5:$N$1004,N41,$D$5:$D$1004,D41,$I$5:$I$1004,I41)&gt;N(G41)),"Stornezi mai mult decât s-a facturat. ","")&amp;IF(AND(N(I41)&gt;0,N(I41)&lt;IFERROR(INDEX('Facturi emise'!$J$5:$J$1004,MATCH(N41&amp;"|"&amp;D41,'Facturi emise'!$A$5:$A$1004,0)),0)),"Reducere de preț pe unitate. ","")))</f>
        <v/>
      </c>
      <c r="N41" s="28" t="str">
        <f>IF(B41="","",IFERROR(INDEX('Registru stornări'!$D$5:$D$304,MATCH(B41,'Registru stornări'!$B$5:$B$304,0)),""))</f>
        <v/>
      </c>
    </row>
    <row r="42" spans="1:14" x14ac:dyDescent="0.2">
      <c r="A42" s="1" t="str">
        <f t="shared" si="0"/>
        <v/>
      </c>
      <c r="B42" s="9"/>
      <c r="C42" s="10" t="str">
        <f>IF(B42="","",COUNTIF(INDEX($B:$B,5):B42,B42))</f>
        <v/>
      </c>
      <c r="D42" s="9"/>
      <c r="E42" s="24" t="str">
        <f>IF(OR(N42="",D42=""),"",IFERROR(INDEX('Facturi emise'!$G$5:$G$1004,MATCH(N42&amp;"|"&amp;D42,'Facturi emise'!$A$5:$A$1004,0)),""))</f>
        <v/>
      </c>
      <c r="F42" s="10" t="str">
        <f>IF(OR(N42="",D42=""),"",IFERROR(INDEX('Facturi emise'!$H$5:$H$1004,MATCH(N42&amp;"|"&amp;D42,'Facturi emise'!$A$5:$A$1004,0)),""))</f>
        <v/>
      </c>
      <c r="G42" s="24" t="str">
        <f>IF(OR(N42="",D42=""),"",IFERROR(INDEX('Facturi emise'!$I$5:$I$1004,MATCH(N42&amp;"|"&amp;D42,'Facturi emise'!$A$5:$A$1004,0)),""))</f>
        <v/>
      </c>
      <c r="H42" s="6"/>
      <c r="I42" s="14" t="str">
        <f>IF(OR(N42="",D42=""),"",IFERROR(INDEX('Facturi emise'!$J$5:$J$1004,MATCH(N42&amp;"|"&amp;D42,'Facturi emise'!$A$5:$A$1004,0)),""))</f>
        <v/>
      </c>
      <c r="J42" s="25" t="str">
        <f>IF(OR(N42="",D42=""),"",IFERROR(INDEX('Facturi emise'!$K$5:$K$1004,MATCH(N42&amp;"|"&amp;D42,'Facturi emise'!$A$5:$A$1004,0)),""))</f>
        <v/>
      </c>
      <c r="K42" s="26" t="str">
        <f t="shared" si="1"/>
        <v/>
      </c>
      <c r="L42" s="26" t="str">
        <f t="shared" si="2"/>
        <v/>
      </c>
      <c r="M42" s="27" t="str">
        <f>IF(B42="","",TRIM(IF(N42="","Factura storno nu există în registru. ",IF(ISNA(MATCH(N42&amp;"|"&amp;D42,'Facturi emise'!$A$5:$A$1004,0)),"Linia nu există în factura inițială. ",""))&amp;IF(N(H42)&lt;=0,"Lipsește cantitatea stornată. ","")&amp;IF(AND(N(I42)=IFERROR(INDEX('Facturi emise'!$J$5:$J$1004,MATCH(N42&amp;"|"&amp;D42,'Facturi emise'!$A$5:$A$1004,0)),0),SUMIFS($H$5:$H$1004,$N$5:$N$1004,N42,$D$5:$D$1004,D42,$I$5:$I$1004,I42)&gt;N(G42)),"Stornezi mai mult decât s-a facturat. ","")&amp;IF(AND(N(I42)&gt;0,N(I42)&lt;IFERROR(INDEX('Facturi emise'!$J$5:$J$1004,MATCH(N42&amp;"|"&amp;D42,'Facturi emise'!$A$5:$A$1004,0)),0)),"Reducere de preț pe unitate. ","")))</f>
        <v/>
      </c>
      <c r="N42" s="28" t="str">
        <f>IF(B42="","",IFERROR(INDEX('Registru stornări'!$D$5:$D$304,MATCH(B42,'Registru stornări'!$B$5:$B$304,0)),""))</f>
        <v/>
      </c>
    </row>
    <row r="43" spans="1:14" x14ac:dyDescent="0.2">
      <c r="A43" s="1" t="str">
        <f t="shared" si="0"/>
        <v/>
      </c>
      <c r="B43" s="9"/>
      <c r="C43" s="10" t="str">
        <f>IF(B43="","",COUNTIF(INDEX($B:$B,5):B43,B43))</f>
        <v/>
      </c>
      <c r="D43" s="9"/>
      <c r="E43" s="24" t="str">
        <f>IF(OR(N43="",D43=""),"",IFERROR(INDEX('Facturi emise'!$G$5:$G$1004,MATCH(N43&amp;"|"&amp;D43,'Facturi emise'!$A$5:$A$1004,0)),""))</f>
        <v/>
      </c>
      <c r="F43" s="10" t="str">
        <f>IF(OR(N43="",D43=""),"",IFERROR(INDEX('Facturi emise'!$H$5:$H$1004,MATCH(N43&amp;"|"&amp;D43,'Facturi emise'!$A$5:$A$1004,0)),""))</f>
        <v/>
      </c>
      <c r="G43" s="24" t="str">
        <f>IF(OR(N43="",D43=""),"",IFERROR(INDEX('Facturi emise'!$I$5:$I$1004,MATCH(N43&amp;"|"&amp;D43,'Facturi emise'!$A$5:$A$1004,0)),""))</f>
        <v/>
      </c>
      <c r="H43" s="6"/>
      <c r="I43" s="14" t="str">
        <f>IF(OR(N43="",D43=""),"",IFERROR(INDEX('Facturi emise'!$J$5:$J$1004,MATCH(N43&amp;"|"&amp;D43,'Facturi emise'!$A$5:$A$1004,0)),""))</f>
        <v/>
      </c>
      <c r="J43" s="25" t="str">
        <f>IF(OR(N43="",D43=""),"",IFERROR(INDEX('Facturi emise'!$K$5:$K$1004,MATCH(N43&amp;"|"&amp;D43,'Facturi emise'!$A$5:$A$1004,0)),""))</f>
        <v/>
      </c>
      <c r="K43" s="26" t="str">
        <f t="shared" si="1"/>
        <v/>
      </c>
      <c r="L43" s="26" t="str">
        <f t="shared" si="2"/>
        <v/>
      </c>
      <c r="M43" s="27" t="str">
        <f>IF(B43="","",TRIM(IF(N43="","Factura storno nu există în registru. ",IF(ISNA(MATCH(N43&amp;"|"&amp;D43,'Facturi emise'!$A$5:$A$1004,0)),"Linia nu există în factura inițială. ",""))&amp;IF(N(H43)&lt;=0,"Lipsește cantitatea stornată. ","")&amp;IF(AND(N(I43)=IFERROR(INDEX('Facturi emise'!$J$5:$J$1004,MATCH(N43&amp;"|"&amp;D43,'Facturi emise'!$A$5:$A$1004,0)),0),SUMIFS($H$5:$H$1004,$N$5:$N$1004,N43,$D$5:$D$1004,D43,$I$5:$I$1004,I43)&gt;N(G43)),"Stornezi mai mult decât s-a facturat. ","")&amp;IF(AND(N(I43)&gt;0,N(I43)&lt;IFERROR(INDEX('Facturi emise'!$J$5:$J$1004,MATCH(N43&amp;"|"&amp;D43,'Facturi emise'!$A$5:$A$1004,0)),0)),"Reducere de preț pe unitate. ","")))</f>
        <v/>
      </c>
      <c r="N43" s="28" t="str">
        <f>IF(B43="","",IFERROR(INDEX('Registru stornări'!$D$5:$D$304,MATCH(B43,'Registru stornări'!$B$5:$B$304,0)),""))</f>
        <v/>
      </c>
    </row>
    <row r="44" spans="1:14" x14ac:dyDescent="0.2">
      <c r="A44" s="1" t="str">
        <f t="shared" si="0"/>
        <v/>
      </c>
      <c r="B44" s="9"/>
      <c r="C44" s="10" t="str">
        <f>IF(B44="","",COUNTIF(INDEX($B:$B,5):B44,B44))</f>
        <v/>
      </c>
      <c r="D44" s="9"/>
      <c r="E44" s="24" t="str">
        <f>IF(OR(N44="",D44=""),"",IFERROR(INDEX('Facturi emise'!$G$5:$G$1004,MATCH(N44&amp;"|"&amp;D44,'Facturi emise'!$A$5:$A$1004,0)),""))</f>
        <v/>
      </c>
      <c r="F44" s="10" t="str">
        <f>IF(OR(N44="",D44=""),"",IFERROR(INDEX('Facturi emise'!$H$5:$H$1004,MATCH(N44&amp;"|"&amp;D44,'Facturi emise'!$A$5:$A$1004,0)),""))</f>
        <v/>
      </c>
      <c r="G44" s="24" t="str">
        <f>IF(OR(N44="",D44=""),"",IFERROR(INDEX('Facturi emise'!$I$5:$I$1004,MATCH(N44&amp;"|"&amp;D44,'Facturi emise'!$A$5:$A$1004,0)),""))</f>
        <v/>
      </c>
      <c r="H44" s="6"/>
      <c r="I44" s="14" t="str">
        <f>IF(OR(N44="",D44=""),"",IFERROR(INDEX('Facturi emise'!$J$5:$J$1004,MATCH(N44&amp;"|"&amp;D44,'Facturi emise'!$A$5:$A$1004,0)),""))</f>
        <v/>
      </c>
      <c r="J44" s="25" t="str">
        <f>IF(OR(N44="",D44=""),"",IFERROR(INDEX('Facturi emise'!$K$5:$K$1004,MATCH(N44&amp;"|"&amp;D44,'Facturi emise'!$A$5:$A$1004,0)),""))</f>
        <v/>
      </c>
      <c r="K44" s="26" t="str">
        <f t="shared" si="1"/>
        <v/>
      </c>
      <c r="L44" s="26" t="str">
        <f t="shared" si="2"/>
        <v/>
      </c>
      <c r="M44" s="27" t="str">
        <f>IF(B44="","",TRIM(IF(N44="","Factura storno nu există în registru. ",IF(ISNA(MATCH(N44&amp;"|"&amp;D44,'Facturi emise'!$A$5:$A$1004,0)),"Linia nu există în factura inițială. ",""))&amp;IF(N(H44)&lt;=0,"Lipsește cantitatea stornată. ","")&amp;IF(AND(N(I44)=IFERROR(INDEX('Facturi emise'!$J$5:$J$1004,MATCH(N44&amp;"|"&amp;D44,'Facturi emise'!$A$5:$A$1004,0)),0),SUMIFS($H$5:$H$1004,$N$5:$N$1004,N44,$D$5:$D$1004,D44,$I$5:$I$1004,I44)&gt;N(G44)),"Stornezi mai mult decât s-a facturat. ","")&amp;IF(AND(N(I44)&gt;0,N(I44)&lt;IFERROR(INDEX('Facturi emise'!$J$5:$J$1004,MATCH(N44&amp;"|"&amp;D44,'Facturi emise'!$A$5:$A$1004,0)),0)),"Reducere de preț pe unitate. ","")))</f>
        <v/>
      </c>
      <c r="N44" s="28" t="str">
        <f>IF(B44="","",IFERROR(INDEX('Registru stornări'!$D$5:$D$304,MATCH(B44,'Registru stornări'!$B$5:$B$304,0)),""))</f>
        <v/>
      </c>
    </row>
    <row r="45" spans="1:14" x14ac:dyDescent="0.2">
      <c r="A45" s="1" t="str">
        <f t="shared" si="0"/>
        <v/>
      </c>
      <c r="B45" s="9"/>
      <c r="C45" s="10" t="str">
        <f>IF(B45="","",COUNTIF(INDEX($B:$B,5):B45,B45))</f>
        <v/>
      </c>
      <c r="D45" s="9"/>
      <c r="E45" s="24" t="str">
        <f>IF(OR(N45="",D45=""),"",IFERROR(INDEX('Facturi emise'!$G$5:$G$1004,MATCH(N45&amp;"|"&amp;D45,'Facturi emise'!$A$5:$A$1004,0)),""))</f>
        <v/>
      </c>
      <c r="F45" s="10" t="str">
        <f>IF(OR(N45="",D45=""),"",IFERROR(INDEX('Facturi emise'!$H$5:$H$1004,MATCH(N45&amp;"|"&amp;D45,'Facturi emise'!$A$5:$A$1004,0)),""))</f>
        <v/>
      </c>
      <c r="G45" s="24" t="str">
        <f>IF(OR(N45="",D45=""),"",IFERROR(INDEX('Facturi emise'!$I$5:$I$1004,MATCH(N45&amp;"|"&amp;D45,'Facturi emise'!$A$5:$A$1004,0)),""))</f>
        <v/>
      </c>
      <c r="H45" s="6"/>
      <c r="I45" s="14" t="str">
        <f>IF(OR(N45="",D45=""),"",IFERROR(INDEX('Facturi emise'!$J$5:$J$1004,MATCH(N45&amp;"|"&amp;D45,'Facturi emise'!$A$5:$A$1004,0)),""))</f>
        <v/>
      </c>
      <c r="J45" s="25" t="str">
        <f>IF(OR(N45="",D45=""),"",IFERROR(INDEX('Facturi emise'!$K$5:$K$1004,MATCH(N45&amp;"|"&amp;D45,'Facturi emise'!$A$5:$A$1004,0)),""))</f>
        <v/>
      </c>
      <c r="K45" s="26" t="str">
        <f t="shared" si="1"/>
        <v/>
      </c>
      <c r="L45" s="26" t="str">
        <f t="shared" si="2"/>
        <v/>
      </c>
      <c r="M45" s="27" t="str">
        <f>IF(B45="","",TRIM(IF(N45="","Factura storno nu există în registru. ",IF(ISNA(MATCH(N45&amp;"|"&amp;D45,'Facturi emise'!$A$5:$A$1004,0)),"Linia nu există în factura inițială. ",""))&amp;IF(N(H45)&lt;=0,"Lipsește cantitatea stornată. ","")&amp;IF(AND(N(I45)=IFERROR(INDEX('Facturi emise'!$J$5:$J$1004,MATCH(N45&amp;"|"&amp;D45,'Facturi emise'!$A$5:$A$1004,0)),0),SUMIFS($H$5:$H$1004,$N$5:$N$1004,N45,$D$5:$D$1004,D45,$I$5:$I$1004,I45)&gt;N(G45)),"Stornezi mai mult decât s-a facturat. ","")&amp;IF(AND(N(I45)&gt;0,N(I45)&lt;IFERROR(INDEX('Facturi emise'!$J$5:$J$1004,MATCH(N45&amp;"|"&amp;D45,'Facturi emise'!$A$5:$A$1004,0)),0)),"Reducere de preț pe unitate. ","")))</f>
        <v/>
      </c>
      <c r="N45" s="28" t="str">
        <f>IF(B45="","",IFERROR(INDEX('Registru stornări'!$D$5:$D$304,MATCH(B45,'Registru stornări'!$B$5:$B$304,0)),""))</f>
        <v/>
      </c>
    </row>
    <row r="46" spans="1:14" x14ac:dyDescent="0.2">
      <c r="A46" s="1" t="str">
        <f t="shared" si="0"/>
        <v/>
      </c>
      <c r="B46" s="9"/>
      <c r="C46" s="10" t="str">
        <f>IF(B46="","",COUNTIF(INDEX($B:$B,5):B46,B46))</f>
        <v/>
      </c>
      <c r="D46" s="9"/>
      <c r="E46" s="24" t="str">
        <f>IF(OR(N46="",D46=""),"",IFERROR(INDEX('Facturi emise'!$G$5:$G$1004,MATCH(N46&amp;"|"&amp;D46,'Facturi emise'!$A$5:$A$1004,0)),""))</f>
        <v/>
      </c>
      <c r="F46" s="10" t="str">
        <f>IF(OR(N46="",D46=""),"",IFERROR(INDEX('Facturi emise'!$H$5:$H$1004,MATCH(N46&amp;"|"&amp;D46,'Facturi emise'!$A$5:$A$1004,0)),""))</f>
        <v/>
      </c>
      <c r="G46" s="24" t="str">
        <f>IF(OR(N46="",D46=""),"",IFERROR(INDEX('Facturi emise'!$I$5:$I$1004,MATCH(N46&amp;"|"&amp;D46,'Facturi emise'!$A$5:$A$1004,0)),""))</f>
        <v/>
      </c>
      <c r="H46" s="6"/>
      <c r="I46" s="14" t="str">
        <f>IF(OR(N46="",D46=""),"",IFERROR(INDEX('Facturi emise'!$J$5:$J$1004,MATCH(N46&amp;"|"&amp;D46,'Facturi emise'!$A$5:$A$1004,0)),""))</f>
        <v/>
      </c>
      <c r="J46" s="25" t="str">
        <f>IF(OR(N46="",D46=""),"",IFERROR(INDEX('Facturi emise'!$K$5:$K$1004,MATCH(N46&amp;"|"&amp;D46,'Facturi emise'!$A$5:$A$1004,0)),""))</f>
        <v/>
      </c>
      <c r="K46" s="26" t="str">
        <f t="shared" si="1"/>
        <v/>
      </c>
      <c r="L46" s="26" t="str">
        <f t="shared" si="2"/>
        <v/>
      </c>
      <c r="M46" s="27" t="str">
        <f>IF(B46="","",TRIM(IF(N46="","Factura storno nu există în registru. ",IF(ISNA(MATCH(N46&amp;"|"&amp;D46,'Facturi emise'!$A$5:$A$1004,0)),"Linia nu există în factura inițială. ",""))&amp;IF(N(H46)&lt;=0,"Lipsește cantitatea stornată. ","")&amp;IF(AND(N(I46)=IFERROR(INDEX('Facturi emise'!$J$5:$J$1004,MATCH(N46&amp;"|"&amp;D46,'Facturi emise'!$A$5:$A$1004,0)),0),SUMIFS($H$5:$H$1004,$N$5:$N$1004,N46,$D$5:$D$1004,D46,$I$5:$I$1004,I46)&gt;N(G46)),"Stornezi mai mult decât s-a facturat. ","")&amp;IF(AND(N(I46)&gt;0,N(I46)&lt;IFERROR(INDEX('Facturi emise'!$J$5:$J$1004,MATCH(N46&amp;"|"&amp;D46,'Facturi emise'!$A$5:$A$1004,0)),0)),"Reducere de preț pe unitate. ","")))</f>
        <v/>
      </c>
      <c r="N46" s="28" t="str">
        <f>IF(B46="","",IFERROR(INDEX('Registru stornări'!$D$5:$D$304,MATCH(B46,'Registru stornări'!$B$5:$B$304,0)),""))</f>
        <v/>
      </c>
    </row>
    <row r="47" spans="1:14" x14ac:dyDescent="0.2">
      <c r="A47" s="1" t="str">
        <f t="shared" si="0"/>
        <v/>
      </c>
      <c r="B47" s="9"/>
      <c r="C47" s="10" t="str">
        <f>IF(B47="","",COUNTIF(INDEX($B:$B,5):B47,B47))</f>
        <v/>
      </c>
      <c r="D47" s="9"/>
      <c r="E47" s="24" t="str">
        <f>IF(OR(N47="",D47=""),"",IFERROR(INDEX('Facturi emise'!$G$5:$G$1004,MATCH(N47&amp;"|"&amp;D47,'Facturi emise'!$A$5:$A$1004,0)),""))</f>
        <v/>
      </c>
      <c r="F47" s="10" t="str">
        <f>IF(OR(N47="",D47=""),"",IFERROR(INDEX('Facturi emise'!$H$5:$H$1004,MATCH(N47&amp;"|"&amp;D47,'Facturi emise'!$A$5:$A$1004,0)),""))</f>
        <v/>
      </c>
      <c r="G47" s="24" t="str">
        <f>IF(OR(N47="",D47=""),"",IFERROR(INDEX('Facturi emise'!$I$5:$I$1004,MATCH(N47&amp;"|"&amp;D47,'Facturi emise'!$A$5:$A$1004,0)),""))</f>
        <v/>
      </c>
      <c r="H47" s="6"/>
      <c r="I47" s="14" t="str">
        <f>IF(OR(N47="",D47=""),"",IFERROR(INDEX('Facturi emise'!$J$5:$J$1004,MATCH(N47&amp;"|"&amp;D47,'Facturi emise'!$A$5:$A$1004,0)),""))</f>
        <v/>
      </c>
      <c r="J47" s="25" t="str">
        <f>IF(OR(N47="",D47=""),"",IFERROR(INDEX('Facturi emise'!$K$5:$K$1004,MATCH(N47&amp;"|"&amp;D47,'Facturi emise'!$A$5:$A$1004,0)),""))</f>
        <v/>
      </c>
      <c r="K47" s="26" t="str">
        <f t="shared" si="1"/>
        <v/>
      </c>
      <c r="L47" s="26" t="str">
        <f t="shared" si="2"/>
        <v/>
      </c>
      <c r="M47" s="27" t="str">
        <f>IF(B47="","",TRIM(IF(N47="","Factura storno nu există în registru. ",IF(ISNA(MATCH(N47&amp;"|"&amp;D47,'Facturi emise'!$A$5:$A$1004,0)),"Linia nu există în factura inițială. ",""))&amp;IF(N(H47)&lt;=0,"Lipsește cantitatea stornată. ","")&amp;IF(AND(N(I47)=IFERROR(INDEX('Facturi emise'!$J$5:$J$1004,MATCH(N47&amp;"|"&amp;D47,'Facturi emise'!$A$5:$A$1004,0)),0),SUMIFS($H$5:$H$1004,$N$5:$N$1004,N47,$D$5:$D$1004,D47,$I$5:$I$1004,I47)&gt;N(G47)),"Stornezi mai mult decât s-a facturat. ","")&amp;IF(AND(N(I47)&gt;0,N(I47)&lt;IFERROR(INDEX('Facturi emise'!$J$5:$J$1004,MATCH(N47&amp;"|"&amp;D47,'Facturi emise'!$A$5:$A$1004,0)),0)),"Reducere de preț pe unitate. ","")))</f>
        <v/>
      </c>
      <c r="N47" s="28" t="str">
        <f>IF(B47="","",IFERROR(INDEX('Registru stornări'!$D$5:$D$304,MATCH(B47,'Registru stornări'!$B$5:$B$304,0)),""))</f>
        <v/>
      </c>
    </row>
    <row r="48" spans="1:14" x14ac:dyDescent="0.2">
      <c r="A48" s="1" t="str">
        <f t="shared" si="0"/>
        <v/>
      </c>
      <c r="B48" s="9"/>
      <c r="C48" s="10" t="str">
        <f>IF(B48="","",COUNTIF(INDEX($B:$B,5):B48,B48))</f>
        <v/>
      </c>
      <c r="D48" s="9"/>
      <c r="E48" s="24" t="str">
        <f>IF(OR(N48="",D48=""),"",IFERROR(INDEX('Facturi emise'!$G$5:$G$1004,MATCH(N48&amp;"|"&amp;D48,'Facturi emise'!$A$5:$A$1004,0)),""))</f>
        <v/>
      </c>
      <c r="F48" s="10" t="str">
        <f>IF(OR(N48="",D48=""),"",IFERROR(INDEX('Facturi emise'!$H$5:$H$1004,MATCH(N48&amp;"|"&amp;D48,'Facturi emise'!$A$5:$A$1004,0)),""))</f>
        <v/>
      </c>
      <c r="G48" s="24" t="str">
        <f>IF(OR(N48="",D48=""),"",IFERROR(INDEX('Facturi emise'!$I$5:$I$1004,MATCH(N48&amp;"|"&amp;D48,'Facturi emise'!$A$5:$A$1004,0)),""))</f>
        <v/>
      </c>
      <c r="H48" s="6"/>
      <c r="I48" s="14" t="str">
        <f>IF(OR(N48="",D48=""),"",IFERROR(INDEX('Facturi emise'!$J$5:$J$1004,MATCH(N48&amp;"|"&amp;D48,'Facturi emise'!$A$5:$A$1004,0)),""))</f>
        <v/>
      </c>
      <c r="J48" s="25" t="str">
        <f>IF(OR(N48="",D48=""),"",IFERROR(INDEX('Facturi emise'!$K$5:$K$1004,MATCH(N48&amp;"|"&amp;D48,'Facturi emise'!$A$5:$A$1004,0)),""))</f>
        <v/>
      </c>
      <c r="K48" s="26" t="str">
        <f t="shared" si="1"/>
        <v/>
      </c>
      <c r="L48" s="26" t="str">
        <f t="shared" si="2"/>
        <v/>
      </c>
      <c r="M48" s="27" t="str">
        <f>IF(B48="","",TRIM(IF(N48="","Factura storno nu există în registru. ",IF(ISNA(MATCH(N48&amp;"|"&amp;D48,'Facturi emise'!$A$5:$A$1004,0)),"Linia nu există în factura inițială. ",""))&amp;IF(N(H48)&lt;=0,"Lipsește cantitatea stornată. ","")&amp;IF(AND(N(I48)=IFERROR(INDEX('Facturi emise'!$J$5:$J$1004,MATCH(N48&amp;"|"&amp;D48,'Facturi emise'!$A$5:$A$1004,0)),0),SUMIFS($H$5:$H$1004,$N$5:$N$1004,N48,$D$5:$D$1004,D48,$I$5:$I$1004,I48)&gt;N(G48)),"Stornezi mai mult decât s-a facturat. ","")&amp;IF(AND(N(I48)&gt;0,N(I48)&lt;IFERROR(INDEX('Facturi emise'!$J$5:$J$1004,MATCH(N48&amp;"|"&amp;D48,'Facturi emise'!$A$5:$A$1004,0)),0)),"Reducere de preț pe unitate. ","")))</f>
        <v/>
      </c>
      <c r="N48" s="28" t="str">
        <f>IF(B48="","",IFERROR(INDEX('Registru stornări'!$D$5:$D$304,MATCH(B48,'Registru stornări'!$B$5:$B$304,0)),""))</f>
        <v/>
      </c>
    </row>
    <row r="49" spans="1:14" x14ac:dyDescent="0.2">
      <c r="A49" s="1" t="str">
        <f t="shared" si="0"/>
        <v/>
      </c>
      <c r="B49" s="9"/>
      <c r="C49" s="10" t="str">
        <f>IF(B49="","",COUNTIF(INDEX($B:$B,5):B49,B49))</f>
        <v/>
      </c>
      <c r="D49" s="9"/>
      <c r="E49" s="24" t="str">
        <f>IF(OR(N49="",D49=""),"",IFERROR(INDEX('Facturi emise'!$G$5:$G$1004,MATCH(N49&amp;"|"&amp;D49,'Facturi emise'!$A$5:$A$1004,0)),""))</f>
        <v/>
      </c>
      <c r="F49" s="10" t="str">
        <f>IF(OR(N49="",D49=""),"",IFERROR(INDEX('Facturi emise'!$H$5:$H$1004,MATCH(N49&amp;"|"&amp;D49,'Facturi emise'!$A$5:$A$1004,0)),""))</f>
        <v/>
      </c>
      <c r="G49" s="24" t="str">
        <f>IF(OR(N49="",D49=""),"",IFERROR(INDEX('Facturi emise'!$I$5:$I$1004,MATCH(N49&amp;"|"&amp;D49,'Facturi emise'!$A$5:$A$1004,0)),""))</f>
        <v/>
      </c>
      <c r="H49" s="6"/>
      <c r="I49" s="14" t="str">
        <f>IF(OR(N49="",D49=""),"",IFERROR(INDEX('Facturi emise'!$J$5:$J$1004,MATCH(N49&amp;"|"&amp;D49,'Facturi emise'!$A$5:$A$1004,0)),""))</f>
        <v/>
      </c>
      <c r="J49" s="25" t="str">
        <f>IF(OR(N49="",D49=""),"",IFERROR(INDEX('Facturi emise'!$K$5:$K$1004,MATCH(N49&amp;"|"&amp;D49,'Facturi emise'!$A$5:$A$1004,0)),""))</f>
        <v/>
      </c>
      <c r="K49" s="26" t="str">
        <f t="shared" si="1"/>
        <v/>
      </c>
      <c r="L49" s="26" t="str">
        <f t="shared" si="2"/>
        <v/>
      </c>
      <c r="M49" s="27" t="str">
        <f>IF(B49="","",TRIM(IF(N49="","Factura storno nu există în registru. ",IF(ISNA(MATCH(N49&amp;"|"&amp;D49,'Facturi emise'!$A$5:$A$1004,0)),"Linia nu există în factura inițială. ",""))&amp;IF(N(H49)&lt;=0,"Lipsește cantitatea stornată. ","")&amp;IF(AND(N(I49)=IFERROR(INDEX('Facturi emise'!$J$5:$J$1004,MATCH(N49&amp;"|"&amp;D49,'Facturi emise'!$A$5:$A$1004,0)),0),SUMIFS($H$5:$H$1004,$N$5:$N$1004,N49,$D$5:$D$1004,D49,$I$5:$I$1004,I49)&gt;N(G49)),"Stornezi mai mult decât s-a facturat. ","")&amp;IF(AND(N(I49)&gt;0,N(I49)&lt;IFERROR(INDEX('Facturi emise'!$J$5:$J$1004,MATCH(N49&amp;"|"&amp;D49,'Facturi emise'!$A$5:$A$1004,0)),0)),"Reducere de preț pe unitate. ","")))</f>
        <v/>
      </c>
      <c r="N49" s="28" t="str">
        <f>IF(B49="","",IFERROR(INDEX('Registru stornări'!$D$5:$D$304,MATCH(B49,'Registru stornări'!$B$5:$B$304,0)),""))</f>
        <v/>
      </c>
    </row>
    <row r="50" spans="1:14" x14ac:dyDescent="0.2">
      <c r="A50" s="1" t="str">
        <f t="shared" si="0"/>
        <v/>
      </c>
      <c r="B50" s="9"/>
      <c r="C50" s="10" t="str">
        <f>IF(B50="","",COUNTIF(INDEX($B:$B,5):B50,B50))</f>
        <v/>
      </c>
      <c r="D50" s="9"/>
      <c r="E50" s="24" t="str">
        <f>IF(OR(N50="",D50=""),"",IFERROR(INDEX('Facturi emise'!$G$5:$G$1004,MATCH(N50&amp;"|"&amp;D50,'Facturi emise'!$A$5:$A$1004,0)),""))</f>
        <v/>
      </c>
      <c r="F50" s="10" t="str">
        <f>IF(OR(N50="",D50=""),"",IFERROR(INDEX('Facturi emise'!$H$5:$H$1004,MATCH(N50&amp;"|"&amp;D50,'Facturi emise'!$A$5:$A$1004,0)),""))</f>
        <v/>
      </c>
      <c r="G50" s="24" t="str">
        <f>IF(OR(N50="",D50=""),"",IFERROR(INDEX('Facturi emise'!$I$5:$I$1004,MATCH(N50&amp;"|"&amp;D50,'Facturi emise'!$A$5:$A$1004,0)),""))</f>
        <v/>
      </c>
      <c r="H50" s="6"/>
      <c r="I50" s="14" t="str">
        <f>IF(OR(N50="",D50=""),"",IFERROR(INDEX('Facturi emise'!$J$5:$J$1004,MATCH(N50&amp;"|"&amp;D50,'Facturi emise'!$A$5:$A$1004,0)),""))</f>
        <v/>
      </c>
      <c r="J50" s="25" t="str">
        <f>IF(OR(N50="",D50=""),"",IFERROR(INDEX('Facturi emise'!$K$5:$K$1004,MATCH(N50&amp;"|"&amp;D50,'Facturi emise'!$A$5:$A$1004,0)),""))</f>
        <v/>
      </c>
      <c r="K50" s="26" t="str">
        <f t="shared" si="1"/>
        <v/>
      </c>
      <c r="L50" s="26" t="str">
        <f t="shared" si="2"/>
        <v/>
      </c>
      <c r="M50" s="27" t="str">
        <f>IF(B50="","",TRIM(IF(N50="","Factura storno nu există în registru. ",IF(ISNA(MATCH(N50&amp;"|"&amp;D50,'Facturi emise'!$A$5:$A$1004,0)),"Linia nu există în factura inițială. ",""))&amp;IF(N(H50)&lt;=0,"Lipsește cantitatea stornată. ","")&amp;IF(AND(N(I50)=IFERROR(INDEX('Facturi emise'!$J$5:$J$1004,MATCH(N50&amp;"|"&amp;D50,'Facturi emise'!$A$5:$A$1004,0)),0),SUMIFS($H$5:$H$1004,$N$5:$N$1004,N50,$D$5:$D$1004,D50,$I$5:$I$1004,I50)&gt;N(G50)),"Stornezi mai mult decât s-a facturat. ","")&amp;IF(AND(N(I50)&gt;0,N(I50)&lt;IFERROR(INDEX('Facturi emise'!$J$5:$J$1004,MATCH(N50&amp;"|"&amp;D50,'Facturi emise'!$A$5:$A$1004,0)),0)),"Reducere de preț pe unitate. ","")))</f>
        <v/>
      </c>
      <c r="N50" s="28" t="str">
        <f>IF(B50="","",IFERROR(INDEX('Registru stornări'!$D$5:$D$304,MATCH(B50,'Registru stornări'!$B$5:$B$304,0)),""))</f>
        <v/>
      </c>
    </row>
    <row r="51" spans="1:14" x14ac:dyDescent="0.2">
      <c r="A51" s="1" t="str">
        <f t="shared" si="0"/>
        <v/>
      </c>
      <c r="B51" s="9"/>
      <c r="C51" s="10" t="str">
        <f>IF(B51="","",COUNTIF(INDEX($B:$B,5):B51,B51))</f>
        <v/>
      </c>
      <c r="D51" s="9"/>
      <c r="E51" s="24" t="str">
        <f>IF(OR(N51="",D51=""),"",IFERROR(INDEX('Facturi emise'!$G$5:$G$1004,MATCH(N51&amp;"|"&amp;D51,'Facturi emise'!$A$5:$A$1004,0)),""))</f>
        <v/>
      </c>
      <c r="F51" s="10" t="str">
        <f>IF(OR(N51="",D51=""),"",IFERROR(INDEX('Facturi emise'!$H$5:$H$1004,MATCH(N51&amp;"|"&amp;D51,'Facturi emise'!$A$5:$A$1004,0)),""))</f>
        <v/>
      </c>
      <c r="G51" s="24" t="str">
        <f>IF(OR(N51="",D51=""),"",IFERROR(INDEX('Facturi emise'!$I$5:$I$1004,MATCH(N51&amp;"|"&amp;D51,'Facturi emise'!$A$5:$A$1004,0)),""))</f>
        <v/>
      </c>
      <c r="H51" s="6"/>
      <c r="I51" s="14" t="str">
        <f>IF(OR(N51="",D51=""),"",IFERROR(INDEX('Facturi emise'!$J$5:$J$1004,MATCH(N51&amp;"|"&amp;D51,'Facturi emise'!$A$5:$A$1004,0)),""))</f>
        <v/>
      </c>
      <c r="J51" s="25" t="str">
        <f>IF(OR(N51="",D51=""),"",IFERROR(INDEX('Facturi emise'!$K$5:$K$1004,MATCH(N51&amp;"|"&amp;D51,'Facturi emise'!$A$5:$A$1004,0)),""))</f>
        <v/>
      </c>
      <c r="K51" s="26" t="str">
        <f t="shared" si="1"/>
        <v/>
      </c>
      <c r="L51" s="26" t="str">
        <f t="shared" si="2"/>
        <v/>
      </c>
      <c r="M51" s="27" t="str">
        <f>IF(B51="","",TRIM(IF(N51="","Factura storno nu există în registru. ",IF(ISNA(MATCH(N51&amp;"|"&amp;D51,'Facturi emise'!$A$5:$A$1004,0)),"Linia nu există în factura inițială. ",""))&amp;IF(N(H51)&lt;=0,"Lipsește cantitatea stornată. ","")&amp;IF(AND(N(I51)=IFERROR(INDEX('Facturi emise'!$J$5:$J$1004,MATCH(N51&amp;"|"&amp;D51,'Facturi emise'!$A$5:$A$1004,0)),0),SUMIFS($H$5:$H$1004,$N$5:$N$1004,N51,$D$5:$D$1004,D51,$I$5:$I$1004,I51)&gt;N(G51)),"Stornezi mai mult decât s-a facturat. ","")&amp;IF(AND(N(I51)&gt;0,N(I51)&lt;IFERROR(INDEX('Facturi emise'!$J$5:$J$1004,MATCH(N51&amp;"|"&amp;D51,'Facturi emise'!$A$5:$A$1004,0)),0)),"Reducere de preț pe unitate. ","")))</f>
        <v/>
      </c>
      <c r="N51" s="28" t="str">
        <f>IF(B51="","",IFERROR(INDEX('Registru stornări'!$D$5:$D$304,MATCH(B51,'Registru stornări'!$B$5:$B$304,0)),""))</f>
        <v/>
      </c>
    </row>
    <row r="52" spans="1:14" x14ac:dyDescent="0.2">
      <c r="A52" s="1" t="str">
        <f t="shared" si="0"/>
        <v/>
      </c>
      <c r="B52" s="9"/>
      <c r="C52" s="10" t="str">
        <f>IF(B52="","",COUNTIF(INDEX($B:$B,5):B52,B52))</f>
        <v/>
      </c>
      <c r="D52" s="9"/>
      <c r="E52" s="24" t="str">
        <f>IF(OR(N52="",D52=""),"",IFERROR(INDEX('Facturi emise'!$G$5:$G$1004,MATCH(N52&amp;"|"&amp;D52,'Facturi emise'!$A$5:$A$1004,0)),""))</f>
        <v/>
      </c>
      <c r="F52" s="10" t="str">
        <f>IF(OR(N52="",D52=""),"",IFERROR(INDEX('Facturi emise'!$H$5:$H$1004,MATCH(N52&amp;"|"&amp;D52,'Facturi emise'!$A$5:$A$1004,0)),""))</f>
        <v/>
      </c>
      <c r="G52" s="24" t="str">
        <f>IF(OR(N52="",D52=""),"",IFERROR(INDEX('Facturi emise'!$I$5:$I$1004,MATCH(N52&amp;"|"&amp;D52,'Facturi emise'!$A$5:$A$1004,0)),""))</f>
        <v/>
      </c>
      <c r="H52" s="6"/>
      <c r="I52" s="14" t="str">
        <f>IF(OR(N52="",D52=""),"",IFERROR(INDEX('Facturi emise'!$J$5:$J$1004,MATCH(N52&amp;"|"&amp;D52,'Facturi emise'!$A$5:$A$1004,0)),""))</f>
        <v/>
      </c>
      <c r="J52" s="25" t="str">
        <f>IF(OR(N52="",D52=""),"",IFERROR(INDEX('Facturi emise'!$K$5:$K$1004,MATCH(N52&amp;"|"&amp;D52,'Facturi emise'!$A$5:$A$1004,0)),""))</f>
        <v/>
      </c>
      <c r="K52" s="26" t="str">
        <f t="shared" si="1"/>
        <v/>
      </c>
      <c r="L52" s="26" t="str">
        <f t="shared" si="2"/>
        <v/>
      </c>
      <c r="M52" s="27" t="str">
        <f>IF(B52="","",TRIM(IF(N52="","Factura storno nu există în registru. ",IF(ISNA(MATCH(N52&amp;"|"&amp;D52,'Facturi emise'!$A$5:$A$1004,0)),"Linia nu există în factura inițială. ",""))&amp;IF(N(H52)&lt;=0,"Lipsește cantitatea stornată. ","")&amp;IF(AND(N(I52)=IFERROR(INDEX('Facturi emise'!$J$5:$J$1004,MATCH(N52&amp;"|"&amp;D52,'Facturi emise'!$A$5:$A$1004,0)),0),SUMIFS($H$5:$H$1004,$N$5:$N$1004,N52,$D$5:$D$1004,D52,$I$5:$I$1004,I52)&gt;N(G52)),"Stornezi mai mult decât s-a facturat. ","")&amp;IF(AND(N(I52)&gt;0,N(I52)&lt;IFERROR(INDEX('Facturi emise'!$J$5:$J$1004,MATCH(N52&amp;"|"&amp;D52,'Facturi emise'!$A$5:$A$1004,0)),0)),"Reducere de preț pe unitate. ","")))</f>
        <v/>
      </c>
      <c r="N52" s="28" t="str">
        <f>IF(B52="","",IFERROR(INDEX('Registru stornări'!$D$5:$D$304,MATCH(B52,'Registru stornări'!$B$5:$B$304,0)),""))</f>
        <v/>
      </c>
    </row>
    <row r="53" spans="1:14" x14ac:dyDescent="0.2">
      <c r="A53" s="1" t="str">
        <f t="shared" si="0"/>
        <v/>
      </c>
      <c r="B53" s="9"/>
      <c r="C53" s="10" t="str">
        <f>IF(B53="","",COUNTIF(INDEX($B:$B,5):B53,B53))</f>
        <v/>
      </c>
      <c r="D53" s="9"/>
      <c r="E53" s="24" t="str">
        <f>IF(OR(N53="",D53=""),"",IFERROR(INDEX('Facturi emise'!$G$5:$G$1004,MATCH(N53&amp;"|"&amp;D53,'Facturi emise'!$A$5:$A$1004,0)),""))</f>
        <v/>
      </c>
      <c r="F53" s="10" t="str">
        <f>IF(OR(N53="",D53=""),"",IFERROR(INDEX('Facturi emise'!$H$5:$H$1004,MATCH(N53&amp;"|"&amp;D53,'Facturi emise'!$A$5:$A$1004,0)),""))</f>
        <v/>
      </c>
      <c r="G53" s="24" t="str">
        <f>IF(OR(N53="",D53=""),"",IFERROR(INDEX('Facturi emise'!$I$5:$I$1004,MATCH(N53&amp;"|"&amp;D53,'Facturi emise'!$A$5:$A$1004,0)),""))</f>
        <v/>
      </c>
      <c r="H53" s="6"/>
      <c r="I53" s="14" t="str">
        <f>IF(OR(N53="",D53=""),"",IFERROR(INDEX('Facturi emise'!$J$5:$J$1004,MATCH(N53&amp;"|"&amp;D53,'Facturi emise'!$A$5:$A$1004,0)),""))</f>
        <v/>
      </c>
      <c r="J53" s="25" t="str">
        <f>IF(OR(N53="",D53=""),"",IFERROR(INDEX('Facturi emise'!$K$5:$K$1004,MATCH(N53&amp;"|"&amp;D53,'Facturi emise'!$A$5:$A$1004,0)),""))</f>
        <v/>
      </c>
      <c r="K53" s="26" t="str">
        <f t="shared" si="1"/>
        <v/>
      </c>
      <c r="L53" s="26" t="str">
        <f t="shared" si="2"/>
        <v/>
      </c>
      <c r="M53" s="27" t="str">
        <f>IF(B53="","",TRIM(IF(N53="","Factura storno nu există în registru. ",IF(ISNA(MATCH(N53&amp;"|"&amp;D53,'Facturi emise'!$A$5:$A$1004,0)),"Linia nu există în factura inițială. ",""))&amp;IF(N(H53)&lt;=0,"Lipsește cantitatea stornată. ","")&amp;IF(AND(N(I53)=IFERROR(INDEX('Facturi emise'!$J$5:$J$1004,MATCH(N53&amp;"|"&amp;D53,'Facturi emise'!$A$5:$A$1004,0)),0),SUMIFS($H$5:$H$1004,$N$5:$N$1004,N53,$D$5:$D$1004,D53,$I$5:$I$1004,I53)&gt;N(G53)),"Stornezi mai mult decât s-a facturat. ","")&amp;IF(AND(N(I53)&gt;0,N(I53)&lt;IFERROR(INDEX('Facturi emise'!$J$5:$J$1004,MATCH(N53&amp;"|"&amp;D53,'Facturi emise'!$A$5:$A$1004,0)),0)),"Reducere de preț pe unitate. ","")))</f>
        <v/>
      </c>
      <c r="N53" s="28" t="str">
        <f>IF(B53="","",IFERROR(INDEX('Registru stornări'!$D$5:$D$304,MATCH(B53,'Registru stornări'!$B$5:$B$304,0)),""))</f>
        <v/>
      </c>
    </row>
    <row r="54" spans="1:14" x14ac:dyDescent="0.2">
      <c r="A54" s="1" t="str">
        <f t="shared" si="0"/>
        <v/>
      </c>
      <c r="B54" s="9"/>
      <c r="C54" s="10" t="str">
        <f>IF(B54="","",COUNTIF(INDEX($B:$B,5):B54,B54))</f>
        <v/>
      </c>
      <c r="D54" s="9"/>
      <c r="E54" s="24" t="str">
        <f>IF(OR(N54="",D54=""),"",IFERROR(INDEX('Facturi emise'!$G$5:$G$1004,MATCH(N54&amp;"|"&amp;D54,'Facturi emise'!$A$5:$A$1004,0)),""))</f>
        <v/>
      </c>
      <c r="F54" s="10" t="str">
        <f>IF(OR(N54="",D54=""),"",IFERROR(INDEX('Facturi emise'!$H$5:$H$1004,MATCH(N54&amp;"|"&amp;D54,'Facturi emise'!$A$5:$A$1004,0)),""))</f>
        <v/>
      </c>
      <c r="G54" s="24" t="str">
        <f>IF(OR(N54="",D54=""),"",IFERROR(INDEX('Facturi emise'!$I$5:$I$1004,MATCH(N54&amp;"|"&amp;D54,'Facturi emise'!$A$5:$A$1004,0)),""))</f>
        <v/>
      </c>
      <c r="H54" s="6"/>
      <c r="I54" s="14" t="str">
        <f>IF(OR(N54="",D54=""),"",IFERROR(INDEX('Facturi emise'!$J$5:$J$1004,MATCH(N54&amp;"|"&amp;D54,'Facturi emise'!$A$5:$A$1004,0)),""))</f>
        <v/>
      </c>
      <c r="J54" s="25" t="str">
        <f>IF(OR(N54="",D54=""),"",IFERROR(INDEX('Facturi emise'!$K$5:$K$1004,MATCH(N54&amp;"|"&amp;D54,'Facturi emise'!$A$5:$A$1004,0)),""))</f>
        <v/>
      </c>
      <c r="K54" s="26" t="str">
        <f t="shared" si="1"/>
        <v/>
      </c>
      <c r="L54" s="26" t="str">
        <f t="shared" si="2"/>
        <v/>
      </c>
      <c r="M54" s="27" t="str">
        <f>IF(B54="","",TRIM(IF(N54="","Factura storno nu există în registru. ",IF(ISNA(MATCH(N54&amp;"|"&amp;D54,'Facturi emise'!$A$5:$A$1004,0)),"Linia nu există în factura inițială. ",""))&amp;IF(N(H54)&lt;=0,"Lipsește cantitatea stornată. ","")&amp;IF(AND(N(I54)=IFERROR(INDEX('Facturi emise'!$J$5:$J$1004,MATCH(N54&amp;"|"&amp;D54,'Facturi emise'!$A$5:$A$1004,0)),0),SUMIFS($H$5:$H$1004,$N$5:$N$1004,N54,$D$5:$D$1004,D54,$I$5:$I$1004,I54)&gt;N(G54)),"Stornezi mai mult decât s-a facturat. ","")&amp;IF(AND(N(I54)&gt;0,N(I54)&lt;IFERROR(INDEX('Facturi emise'!$J$5:$J$1004,MATCH(N54&amp;"|"&amp;D54,'Facturi emise'!$A$5:$A$1004,0)),0)),"Reducere de preț pe unitate. ","")))</f>
        <v/>
      </c>
      <c r="N54" s="28" t="str">
        <f>IF(B54="","",IFERROR(INDEX('Registru stornări'!$D$5:$D$304,MATCH(B54,'Registru stornări'!$B$5:$B$304,0)),""))</f>
        <v/>
      </c>
    </row>
    <row r="55" spans="1:14" x14ac:dyDescent="0.2">
      <c r="A55" s="1" t="str">
        <f t="shared" si="0"/>
        <v/>
      </c>
      <c r="B55" s="9"/>
      <c r="C55" s="10" t="str">
        <f>IF(B55="","",COUNTIF(INDEX($B:$B,5):B55,B55))</f>
        <v/>
      </c>
      <c r="D55" s="9"/>
      <c r="E55" s="24" t="str">
        <f>IF(OR(N55="",D55=""),"",IFERROR(INDEX('Facturi emise'!$G$5:$G$1004,MATCH(N55&amp;"|"&amp;D55,'Facturi emise'!$A$5:$A$1004,0)),""))</f>
        <v/>
      </c>
      <c r="F55" s="10" t="str">
        <f>IF(OR(N55="",D55=""),"",IFERROR(INDEX('Facturi emise'!$H$5:$H$1004,MATCH(N55&amp;"|"&amp;D55,'Facturi emise'!$A$5:$A$1004,0)),""))</f>
        <v/>
      </c>
      <c r="G55" s="24" t="str">
        <f>IF(OR(N55="",D55=""),"",IFERROR(INDEX('Facturi emise'!$I$5:$I$1004,MATCH(N55&amp;"|"&amp;D55,'Facturi emise'!$A$5:$A$1004,0)),""))</f>
        <v/>
      </c>
      <c r="H55" s="6"/>
      <c r="I55" s="14" t="str">
        <f>IF(OR(N55="",D55=""),"",IFERROR(INDEX('Facturi emise'!$J$5:$J$1004,MATCH(N55&amp;"|"&amp;D55,'Facturi emise'!$A$5:$A$1004,0)),""))</f>
        <v/>
      </c>
      <c r="J55" s="25" t="str">
        <f>IF(OR(N55="",D55=""),"",IFERROR(INDEX('Facturi emise'!$K$5:$K$1004,MATCH(N55&amp;"|"&amp;D55,'Facturi emise'!$A$5:$A$1004,0)),""))</f>
        <v/>
      </c>
      <c r="K55" s="26" t="str">
        <f t="shared" si="1"/>
        <v/>
      </c>
      <c r="L55" s="26" t="str">
        <f t="shared" si="2"/>
        <v/>
      </c>
      <c r="M55" s="27" t="str">
        <f>IF(B55="","",TRIM(IF(N55="","Factura storno nu există în registru. ",IF(ISNA(MATCH(N55&amp;"|"&amp;D55,'Facturi emise'!$A$5:$A$1004,0)),"Linia nu există în factura inițială. ",""))&amp;IF(N(H55)&lt;=0,"Lipsește cantitatea stornată. ","")&amp;IF(AND(N(I55)=IFERROR(INDEX('Facturi emise'!$J$5:$J$1004,MATCH(N55&amp;"|"&amp;D55,'Facturi emise'!$A$5:$A$1004,0)),0),SUMIFS($H$5:$H$1004,$N$5:$N$1004,N55,$D$5:$D$1004,D55,$I$5:$I$1004,I55)&gt;N(G55)),"Stornezi mai mult decât s-a facturat. ","")&amp;IF(AND(N(I55)&gt;0,N(I55)&lt;IFERROR(INDEX('Facturi emise'!$J$5:$J$1004,MATCH(N55&amp;"|"&amp;D55,'Facturi emise'!$A$5:$A$1004,0)),0)),"Reducere de preț pe unitate. ","")))</f>
        <v/>
      </c>
      <c r="N55" s="28" t="str">
        <f>IF(B55="","",IFERROR(INDEX('Registru stornări'!$D$5:$D$304,MATCH(B55,'Registru stornări'!$B$5:$B$304,0)),""))</f>
        <v/>
      </c>
    </row>
    <row r="56" spans="1:14" x14ac:dyDescent="0.2">
      <c r="A56" s="1" t="str">
        <f t="shared" si="0"/>
        <v/>
      </c>
      <c r="B56" s="9"/>
      <c r="C56" s="10" t="str">
        <f>IF(B56="","",COUNTIF(INDEX($B:$B,5):B56,B56))</f>
        <v/>
      </c>
      <c r="D56" s="9"/>
      <c r="E56" s="24" t="str">
        <f>IF(OR(N56="",D56=""),"",IFERROR(INDEX('Facturi emise'!$G$5:$G$1004,MATCH(N56&amp;"|"&amp;D56,'Facturi emise'!$A$5:$A$1004,0)),""))</f>
        <v/>
      </c>
      <c r="F56" s="10" t="str">
        <f>IF(OR(N56="",D56=""),"",IFERROR(INDEX('Facturi emise'!$H$5:$H$1004,MATCH(N56&amp;"|"&amp;D56,'Facturi emise'!$A$5:$A$1004,0)),""))</f>
        <v/>
      </c>
      <c r="G56" s="24" t="str">
        <f>IF(OR(N56="",D56=""),"",IFERROR(INDEX('Facturi emise'!$I$5:$I$1004,MATCH(N56&amp;"|"&amp;D56,'Facturi emise'!$A$5:$A$1004,0)),""))</f>
        <v/>
      </c>
      <c r="H56" s="6"/>
      <c r="I56" s="14" t="str">
        <f>IF(OR(N56="",D56=""),"",IFERROR(INDEX('Facturi emise'!$J$5:$J$1004,MATCH(N56&amp;"|"&amp;D56,'Facturi emise'!$A$5:$A$1004,0)),""))</f>
        <v/>
      </c>
      <c r="J56" s="25" t="str">
        <f>IF(OR(N56="",D56=""),"",IFERROR(INDEX('Facturi emise'!$K$5:$K$1004,MATCH(N56&amp;"|"&amp;D56,'Facturi emise'!$A$5:$A$1004,0)),""))</f>
        <v/>
      </c>
      <c r="K56" s="26" t="str">
        <f t="shared" si="1"/>
        <v/>
      </c>
      <c r="L56" s="26" t="str">
        <f t="shared" si="2"/>
        <v/>
      </c>
      <c r="M56" s="27" t="str">
        <f>IF(B56="","",TRIM(IF(N56="","Factura storno nu există în registru. ",IF(ISNA(MATCH(N56&amp;"|"&amp;D56,'Facturi emise'!$A$5:$A$1004,0)),"Linia nu există în factura inițială. ",""))&amp;IF(N(H56)&lt;=0,"Lipsește cantitatea stornată. ","")&amp;IF(AND(N(I56)=IFERROR(INDEX('Facturi emise'!$J$5:$J$1004,MATCH(N56&amp;"|"&amp;D56,'Facturi emise'!$A$5:$A$1004,0)),0),SUMIFS($H$5:$H$1004,$N$5:$N$1004,N56,$D$5:$D$1004,D56,$I$5:$I$1004,I56)&gt;N(G56)),"Stornezi mai mult decât s-a facturat. ","")&amp;IF(AND(N(I56)&gt;0,N(I56)&lt;IFERROR(INDEX('Facturi emise'!$J$5:$J$1004,MATCH(N56&amp;"|"&amp;D56,'Facturi emise'!$A$5:$A$1004,0)),0)),"Reducere de preț pe unitate. ","")))</f>
        <v/>
      </c>
      <c r="N56" s="28" t="str">
        <f>IF(B56="","",IFERROR(INDEX('Registru stornări'!$D$5:$D$304,MATCH(B56,'Registru stornări'!$B$5:$B$304,0)),""))</f>
        <v/>
      </c>
    </row>
    <row r="57" spans="1:14" x14ac:dyDescent="0.2">
      <c r="A57" s="1" t="str">
        <f t="shared" si="0"/>
        <v/>
      </c>
      <c r="B57" s="9"/>
      <c r="C57" s="10" t="str">
        <f>IF(B57="","",COUNTIF(INDEX($B:$B,5):B57,B57))</f>
        <v/>
      </c>
      <c r="D57" s="9"/>
      <c r="E57" s="24" t="str">
        <f>IF(OR(N57="",D57=""),"",IFERROR(INDEX('Facturi emise'!$G$5:$G$1004,MATCH(N57&amp;"|"&amp;D57,'Facturi emise'!$A$5:$A$1004,0)),""))</f>
        <v/>
      </c>
      <c r="F57" s="10" t="str">
        <f>IF(OR(N57="",D57=""),"",IFERROR(INDEX('Facturi emise'!$H$5:$H$1004,MATCH(N57&amp;"|"&amp;D57,'Facturi emise'!$A$5:$A$1004,0)),""))</f>
        <v/>
      </c>
      <c r="G57" s="24" t="str">
        <f>IF(OR(N57="",D57=""),"",IFERROR(INDEX('Facturi emise'!$I$5:$I$1004,MATCH(N57&amp;"|"&amp;D57,'Facturi emise'!$A$5:$A$1004,0)),""))</f>
        <v/>
      </c>
      <c r="H57" s="6"/>
      <c r="I57" s="14" t="str">
        <f>IF(OR(N57="",D57=""),"",IFERROR(INDEX('Facturi emise'!$J$5:$J$1004,MATCH(N57&amp;"|"&amp;D57,'Facturi emise'!$A$5:$A$1004,0)),""))</f>
        <v/>
      </c>
      <c r="J57" s="25" t="str">
        <f>IF(OR(N57="",D57=""),"",IFERROR(INDEX('Facturi emise'!$K$5:$K$1004,MATCH(N57&amp;"|"&amp;D57,'Facturi emise'!$A$5:$A$1004,0)),""))</f>
        <v/>
      </c>
      <c r="K57" s="26" t="str">
        <f t="shared" si="1"/>
        <v/>
      </c>
      <c r="L57" s="26" t="str">
        <f t="shared" si="2"/>
        <v/>
      </c>
      <c r="M57" s="27" t="str">
        <f>IF(B57="","",TRIM(IF(N57="","Factura storno nu există în registru. ",IF(ISNA(MATCH(N57&amp;"|"&amp;D57,'Facturi emise'!$A$5:$A$1004,0)),"Linia nu există în factura inițială. ",""))&amp;IF(N(H57)&lt;=0,"Lipsește cantitatea stornată. ","")&amp;IF(AND(N(I57)=IFERROR(INDEX('Facturi emise'!$J$5:$J$1004,MATCH(N57&amp;"|"&amp;D57,'Facturi emise'!$A$5:$A$1004,0)),0),SUMIFS($H$5:$H$1004,$N$5:$N$1004,N57,$D$5:$D$1004,D57,$I$5:$I$1004,I57)&gt;N(G57)),"Stornezi mai mult decât s-a facturat. ","")&amp;IF(AND(N(I57)&gt;0,N(I57)&lt;IFERROR(INDEX('Facturi emise'!$J$5:$J$1004,MATCH(N57&amp;"|"&amp;D57,'Facturi emise'!$A$5:$A$1004,0)),0)),"Reducere de preț pe unitate. ","")))</f>
        <v/>
      </c>
      <c r="N57" s="28" t="str">
        <f>IF(B57="","",IFERROR(INDEX('Registru stornări'!$D$5:$D$304,MATCH(B57,'Registru stornări'!$B$5:$B$304,0)),""))</f>
        <v/>
      </c>
    </row>
    <row r="58" spans="1:14" x14ac:dyDescent="0.2">
      <c r="A58" s="1" t="str">
        <f t="shared" si="0"/>
        <v/>
      </c>
      <c r="B58" s="9"/>
      <c r="C58" s="10" t="str">
        <f>IF(B58="","",COUNTIF(INDEX($B:$B,5):B58,B58))</f>
        <v/>
      </c>
      <c r="D58" s="9"/>
      <c r="E58" s="24" t="str">
        <f>IF(OR(N58="",D58=""),"",IFERROR(INDEX('Facturi emise'!$G$5:$G$1004,MATCH(N58&amp;"|"&amp;D58,'Facturi emise'!$A$5:$A$1004,0)),""))</f>
        <v/>
      </c>
      <c r="F58" s="10" t="str">
        <f>IF(OR(N58="",D58=""),"",IFERROR(INDEX('Facturi emise'!$H$5:$H$1004,MATCH(N58&amp;"|"&amp;D58,'Facturi emise'!$A$5:$A$1004,0)),""))</f>
        <v/>
      </c>
      <c r="G58" s="24" t="str">
        <f>IF(OR(N58="",D58=""),"",IFERROR(INDEX('Facturi emise'!$I$5:$I$1004,MATCH(N58&amp;"|"&amp;D58,'Facturi emise'!$A$5:$A$1004,0)),""))</f>
        <v/>
      </c>
      <c r="H58" s="6"/>
      <c r="I58" s="14" t="str">
        <f>IF(OR(N58="",D58=""),"",IFERROR(INDEX('Facturi emise'!$J$5:$J$1004,MATCH(N58&amp;"|"&amp;D58,'Facturi emise'!$A$5:$A$1004,0)),""))</f>
        <v/>
      </c>
      <c r="J58" s="25" t="str">
        <f>IF(OR(N58="",D58=""),"",IFERROR(INDEX('Facturi emise'!$K$5:$K$1004,MATCH(N58&amp;"|"&amp;D58,'Facturi emise'!$A$5:$A$1004,0)),""))</f>
        <v/>
      </c>
      <c r="K58" s="26" t="str">
        <f t="shared" si="1"/>
        <v/>
      </c>
      <c r="L58" s="26" t="str">
        <f t="shared" si="2"/>
        <v/>
      </c>
      <c r="M58" s="27" t="str">
        <f>IF(B58="","",TRIM(IF(N58="","Factura storno nu există în registru. ",IF(ISNA(MATCH(N58&amp;"|"&amp;D58,'Facturi emise'!$A$5:$A$1004,0)),"Linia nu există în factura inițială. ",""))&amp;IF(N(H58)&lt;=0,"Lipsește cantitatea stornată. ","")&amp;IF(AND(N(I58)=IFERROR(INDEX('Facturi emise'!$J$5:$J$1004,MATCH(N58&amp;"|"&amp;D58,'Facturi emise'!$A$5:$A$1004,0)),0),SUMIFS($H$5:$H$1004,$N$5:$N$1004,N58,$D$5:$D$1004,D58,$I$5:$I$1004,I58)&gt;N(G58)),"Stornezi mai mult decât s-a facturat. ","")&amp;IF(AND(N(I58)&gt;0,N(I58)&lt;IFERROR(INDEX('Facturi emise'!$J$5:$J$1004,MATCH(N58&amp;"|"&amp;D58,'Facturi emise'!$A$5:$A$1004,0)),0)),"Reducere de preț pe unitate. ","")))</f>
        <v/>
      </c>
      <c r="N58" s="28" t="str">
        <f>IF(B58="","",IFERROR(INDEX('Registru stornări'!$D$5:$D$304,MATCH(B58,'Registru stornări'!$B$5:$B$304,0)),""))</f>
        <v/>
      </c>
    </row>
    <row r="59" spans="1:14" x14ac:dyDescent="0.2">
      <c r="A59" s="1" t="str">
        <f t="shared" si="0"/>
        <v/>
      </c>
      <c r="B59" s="9"/>
      <c r="C59" s="10" t="str">
        <f>IF(B59="","",COUNTIF(INDEX($B:$B,5):B59,B59))</f>
        <v/>
      </c>
      <c r="D59" s="9"/>
      <c r="E59" s="24" t="str">
        <f>IF(OR(N59="",D59=""),"",IFERROR(INDEX('Facturi emise'!$G$5:$G$1004,MATCH(N59&amp;"|"&amp;D59,'Facturi emise'!$A$5:$A$1004,0)),""))</f>
        <v/>
      </c>
      <c r="F59" s="10" t="str">
        <f>IF(OR(N59="",D59=""),"",IFERROR(INDEX('Facturi emise'!$H$5:$H$1004,MATCH(N59&amp;"|"&amp;D59,'Facturi emise'!$A$5:$A$1004,0)),""))</f>
        <v/>
      </c>
      <c r="G59" s="24" t="str">
        <f>IF(OR(N59="",D59=""),"",IFERROR(INDEX('Facturi emise'!$I$5:$I$1004,MATCH(N59&amp;"|"&amp;D59,'Facturi emise'!$A$5:$A$1004,0)),""))</f>
        <v/>
      </c>
      <c r="H59" s="6"/>
      <c r="I59" s="14" t="str">
        <f>IF(OR(N59="",D59=""),"",IFERROR(INDEX('Facturi emise'!$J$5:$J$1004,MATCH(N59&amp;"|"&amp;D59,'Facturi emise'!$A$5:$A$1004,0)),""))</f>
        <v/>
      </c>
      <c r="J59" s="25" t="str">
        <f>IF(OR(N59="",D59=""),"",IFERROR(INDEX('Facturi emise'!$K$5:$K$1004,MATCH(N59&amp;"|"&amp;D59,'Facturi emise'!$A$5:$A$1004,0)),""))</f>
        <v/>
      </c>
      <c r="K59" s="26" t="str">
        <f t="shared" si="1"/>
        <v/>
      </c>
      <c r="L59" s="26" t="str">
        <f t="shared" si="2"/>
        <v/>
      </c>
      <c r="M59" s="27" t="str">
        <f>IF(B59="","",TRIM(IF(N59="","Factura storno nu există în registru. ",IF(ISNA(MATCH(N59&amp;"|"&amp;D59,'Facturi emise'!$A$5:$A$1004,0)),"Linia nu există în factura inițială. ",""))&amp;IF(N(H59)&lt;=0,"Lipsește cantitatea stornată. ","")&amp;IF(AND(N(I59)=IFERROR(INDEX('Facturi emise'!$J$5:$J$1004,MATCH(N59&amp;"|"&amp;D59,'Facturi emise'!$A$5:$A$1004,0)),0),SUMIFS($H$5:$H$1004,$N$5:$N$1004,N59,$D$5:$D$1004,D59,$I$5:$I$1004,I59)&gt;N(G59)),"Stornezi mai mult decât s-a facturat. ","")&amp;IF(AND(N(I59)&gt;0,N(I59)&lt;IFERROR(INDEX('Facturi emise'!$J$5:$J$1004,MATCH(N59&amp;"|"&amp;D59,'Facturi emise'!$A$5:$A$1004,0)),0)),"Reducere de preț pe unitate. ","")))</f>
        <v/>
      </c>
      <c r="N59" s="28" t="str">
        <f>IF(B59="","",IFERROR(INDEX('Registru stornări'!$D$5:$D$304,MATCH(B59,'Registru stornări'!$B$5:$B$304,0)),""))</f>
        <v/>
      </c>
    </row>
    <row r="60" spans="1:14" x14ac:dyDescent="0.2">
      <c r="A60" s="1" t="str">
        <f t="shared" si="0"/>
        <v/>
      </c>
      <c r="B60" s="9"/>
      <c r="C60" s="10" t="str">
        <f>IF(B60="","",COUNTIF(INDEX($B:$B,5):B60,B60))</f>
        <v/>
      </c>
      <c r="D60" s="9"/>
      <c r="E60" s="24" t="str">
        <f>IF(OR(N60="",D60=""),"",IFERROR(INDEX('Facturi emise'!$G$5:$G$1004,MATCH(N60&amp;"|"&amp;D60,'Facturi emise'!$A$5:$A$1004,0)),""))</f>
        <v/>
      </c>
      <c r="F60" s="10" t="str">
        <f>IF(OR(N60="",D60=""),"",IFERROR(INDEX('Facturi emise'!$H$5:$H$1004,MATCH(N60&amp;"|"&amp;D60,'Facturi emise'!$A$5:$A$1004,0)),""))</f>
        <v/>
      </c>
      <c r="G60" s="24" t="str">
        <f>IF(OR(N60="",D60=""),"",IFERROR(INDEX('Facturi emise'!$I$5:$I$1004,MATCH(N60&amp;"|"&amp;D60,'Facturi emise'!$A$5:$A$1004,0)),""))</f>
        <v/>
      </c>
      <c r="H60" s="6"/>
      <c r="I60" s="14" t="str">
        <f>IF(OR(N60="",D60=""),"",IFERROR(INDEX('Facturi emise'!$J$5:$J$1004,MATCH(N60&amp;"|"&amp;D60,'Facturi emise'!$A$5:$A$1004,0)),""))</f>
        <v/>
      </c>
      <c r="J60" s="25" t="str">
        <f>IF(OR(N60="",D60=""),"",IFERROR(INDEX('Facturi emise'!$K$5:$K$1004,MATCH(N60&amp;"|"&amp;D60,'Facturi emise'!$A$5:$A$1004,0)),""))</f>
        <v/>
      </c>
      <c r="K60" s="26" t="str">
        <f t="shared" si="1"/>
        <v/>
      </c>
      <c r="L60" s="26" t="str">
        <f t="shared" si="2"/>
        <v/>
      </c>
      <c r="M60" s="27" t="str">
        <f>IF(B60="","",TRIM(IF(N60="","Factura storno nu există în registru. ",IF(ISNA(MATCH(N60&amp;"|"&amp;D60,'Facturi emise'!$A$5:$A$1004,0)),"Linia nu există în factura inițială. ",""))&amp;IF(N(H60)&lt;=0,"Lipsește cantitatea stornată. ","")&amp;IF(AND(N(I60)=IFERROR(INDEX('Facturi emise'!$J$5:$J$1004,MATCH(N60&amp;"|"&amp;D60,'Facturi emise'!$A$5:$A$1004,0)),0),SUMIFS($H$5:$H$1004,$N$5:$N$1004,N60,$D$5:$D$1004,D60,$I$5:$I$1004,I60)&gt;N(G60)),"Stornezi mai mult decât s-a facturat. ","")&amp;IF(AND(N(I60)&gt;0,N(I60)&lt;IFERROR(INDEX('Facturi emise'!$J$5:$J$1004,MATCH(N60&amp;"|"&amp;D60,'Facturi emise'!$A$5:$A$1004,0)),0)),"Reducere de preț pe unitate. ","")))</f>
        <v/>
      </c>
      <c r="N60" s="28" t="str">
        <f>IF(B60="","",IFERROR(INDEX('Registru stornări'!$D$5:$D$304,MATCH(B60,'Registru stornări'!$B$5:$B$304,0)),""))</f>
        <v/>
      </c>
    </row>
    <row r="61" spans="1:14" x14ac:dyDescent="0.2">
      <c r="A61" s="1" t="str">
        <f t="shared" si="0"/>
        <v/>
      </c>
      <c r="B61" s="9"/>
      <c r="C61" s="10" t="str">
        <f>IF(B61="","",COUNTIF(INDEX($B:$B,5):B61,B61))</f>
        <v/>
      </c>
      <c r="D61" s="9"/>
      <c r="E61" s="24" t="str">
        <f>IF(OR(N61="",D61=""),"",IFERROR(INDEX('Facturi emise'!$G$5:$G$1004,MATCH(N61&amp;"|"&amp;D61,'Facturi emise'!$A$5:$A$1004,0)),""))</f>
        <v/>
      </c>
      <c r="F61" s="10" t="str">
        <f>IF(OR(N61="",D61=""),"",IFERROR(INDEX('Facturi emise'!$H$5:$H$1004,MATCH(N61&amp;"|"&amp;D61,'Facturi emise'!$A$5:$A$1004,0)),""))</f>
        <v/>
      </c>
      <c r="G61" s="24" t="str">
        <f>IF(OR(N61="",D61=""),"",IFERROR(INDEX('Facturi emise'!$I$5:$I$1004,MATCH(N61&amp;"|"&amp;D61,'Facturi emise'!$A$5:$A$1004,0)),""))</f>
        <v/>
      </c>
      <c r="H61" s="6"/>
      <c r="I61" s="14" t="str">
        <f>IF(OR(N61="",D61=""),"",IFERROR(INDEX('Facturi emise'!$J$5:$J$1004,MATCH(N61&amp;"|"&amp;D61,'Facturi emise'!$A$5:$A$1004,0)),""))</f>
        <v/>
      </c>
      <c r="J61" s="25" t="str">
        <f>IF(OR(N61="",D61=""),"",IFERROR(INDEX('Facturi emise'!$K$5:$K$1004,MATCH(N61&amp;"|"&amp;D61,'Facturi emise'!$A$5:$A$1004,0)),""))</f>
        <v/>
      </c>
      <c r="K61" s="26" t="str">
        <f t="shared" si="1"/>
        <v/>
      </c>
      <c r="L61" s="26" t="str">
        <f t="shared" si="2"/>
        <v/>
      </c>
      <c r="M61" s="27" t="str">
        <f>IF(B61="","",TRIM(IF(N61="","Factura storno nu există în registru. ",IF(ISNA(MATCH(N61&amp;"|"&amp;D61,'Facturi emise'!$A$5:$A$1004,0)),"Linia nu există în factura inițială. ",""))&amp;IF(N(H61)&lt;=0,"Lipsește cantitatea stornată. ","")&amp;IF(AND(N(I61)=IFERROR(INDEX('Facturi emise'!$J$5:$J$1004,MATCH(N61&amp;"|"&amp;D61,'Facturi emise'!$A$5:$A$1004,0)),0),SUMIFS($H$5:$H$1004,$N$5:$N$1004,N61,$D$5:$D$1004,D61,$I$5:$I$1004,I61)&gt;N(G61)),"Stornezi mai mult decât s-a facturat. ","")&amp;IF(AND(N(I61)&gt;0,N(I61)&lt;IFERROR(INDEX('Facturi emise'!$J$5:$J$1004,MATCH(N61&amp;"|"&amp;D61,'Facturi emise'!$A$5:$A$1004,0)),0)),"Reducere de preț pe unitate. ","")))</f>
        <v/>
      </c>
      <c r="N61" s="28" t="str">
        <f>IF(B61="","",IFERROR(INDEX('Registru stornări'!$D$5:$D$304,MATCH(B61,'Registru stornări'!$B$5:$B$304,0)),""))</f>
        <v/>
      </c>
    </row>
    <row r="62" spans="1:14" x14ac:dyDescent="0.2">
      <c r="A62" s="1" t="str">
        <f t="shared" si="0"/>
        <v/>
      </c>
      <c r="B62" s="9"/>
      <c r="C62" s="10" t="str">
        <f>IF(B62="","",COUNTIF(INDEX($B:$B,5):B62,B62))</f>
        <v/>
      </c>
      <c r="D62" s="9"/>
      <c r="E62" s="24" t="str">
        <f>IF(OR(N62="",D62=""),"",IFERROR(INDEX('Facturi emise'!$G$5:$G$1004,MATCH(N62&amp;"|"&amp;D62,'Facturi emise'!$A$5:$A$1004,0)),""))</f>
        <v/>
      </c>
      <c r="F62" s="10" t="str">
        <f>IF(OR(N62="",D62=""),"",IFERROR(INDEX('Facturi emise'!$H$5:$H$1004,MATCH(N62&amp;"|"&amp;D62,'Facturi emise'!$A$5:$A$1004,0)),""))</f>
        <v/>
      </c>
      <c r="G62" s="24" t="str">
        <f>IF(OR(N62="",D62=""),"",IFERROR(INDEX('Facturi emise'!$I$5:$I$1004,MATCH(N62&amp;"|"&amp;D62,'Facturi emise'!$A$5:$A$1004,0)),""))</f>
        <v/>
      </c>
      <c r="H62" s="6"/>
      <c r="I62" s="14" t="str">
        <f>IF(OR(N62="",D62=""),"",IFERROR(INDEX('Facturi emise'!$J$5:$J$1004,MATCH(N62&amp;"|"&amp;D62,'Facturi emise'!$A$5:$A$1004,0)),""))</f>
        <v/>
      </c>
      <c r="J62" s="25" t="str">
        <f>IF(OR(N62="",D62=""),"",IFERROR(INDEX('Facturi emise'!$K$5:$K$1004,MATCH(N62&amp;"|"&amp;D62,'Facturi emise'!$A$5:$A$1004,0)),""))</f>
        <v/>
      </c>
      <c r="K62" s="26" t="str">
        <f t="shared" si="1"/>
        <v/>
      </c>
      <c r="L62" s="26" t="str">
        <f t="shared" si="2"/>
        <v/>
      </c>
      <c r="M62" s="27" t="str">
        <f>IF(B62="","",TRIM(IF(N62="","Factura storno nu există în registru. ",IF(ISNA(MATCH(N62&amp;"|"&amp;D62,'Facturi emise'!$A$5:$A$1004,0)),"Linia nu există în factura inițială. ",""))&amp;IF(N(H62)&lt;=0,"Lipsește cantitatea stornată. ","")&amp;IF(AND(N(I62)=IFERROR(INDEX('Facturi emise'!$J$5:$J$1004,MATCH(N62&amp;"|"&amp;D62,'Facturi emise'!$A$5:$A$1004,0)),0),SUMIFS($H$5:$H$1004,$N$5:$N$1004,N62,$D$5:$D$1004,D62,$I$5:$I$1004,I62)&gt;N(G62)),"Stornezi mai mult decât s-a facturat. ","")&amp;IF(AND(N(I62)&gt;0,N(I62)&lt;IFERROR(INDEX('Facturi emise'!$J$5:$J$1004,MATCH(N62&amp;"|"&amp;D62,'Facturi emise'!$A$5:$A$1004,0)),0)),"Reducere de preț pe unitate. ","")))</f>
        <v/>
      </c>
      <c r="N62" s="28" t="str">
        <f>IF(B62="","",IFERROR(INDEX('Registru stornări'!$D$5:$D$304,MATCH(B62,'Registru stornări'!$B$5:$B$304,0)),""))</f>
        <v/>
      </c>
    </row>
    <row r="63" spans="1:14" x14ac:dyDescent="0.2">
      <c r="A63" s="1" t="str">
        <f t="shared" si="0"/>
        <v/>
      </c>
      <c r="B63" s="9"/>
      <c r="C63" s="10" t="str">
        <f>IF(B63="","",COUNTIF(INDEX($B:$B,5):B63,B63))</f>
        <v/>
      </c>
      <c r="D63" s="9"/>
      <c r="E63" s="24" t="str">
        <f>IF(OR(N63="",D63=""),"",IFERROR(INDEX('Facturi emise'!$G$5:$G$1004,MATCH(N63&amp;"|"&amp;D63,'Facturi emise'!$A$5:$A$1004,0)),""))</f>
        <v/>
      </c>
      <c r="F63" s="10" t="str">
        <f>IF(OR(N63="",D63=""),"",IFERROR(INDEX('Facturi emise'!$H$5:$H$1004,MATCH(N63&amp;"|"&amp;D63,'Facturi emise'!$A$5:$A$1004,0)),""))</f>
        <v/>
      </c>
      <c r="G63" s="24" t="str">
        <f>IF(OR(N63="",D63=""),"",IFERROR(INDEX('Facturi emise'!$I$5:$I$1004,MATCH(N63&amp;"|"&amp;D63,'Facturi emise'!$A$5:$A$1004,0)),""))</f>
        <v/>
      </c>
      <c r="H63" s="6"/>
      <c r="I63" s="14" t="str">
        <f>IF(OR(N63="",D63=""),"",IFERROR(INDEX('Facturi emise'!$J$5:$J$1004,MATCH(N63&amp;"|"&amp;D63,'Facturi emise'!$A$5:$A$1004,0)),""))</f>
        <v/>
      </c>
      <c r="J63" s="25" t="str">
        <f>IF(OR(N63="",D63=""),"",IFERROR(INDEX('Facturi emise'!$K$5:$K$1004,MATCH(N63&amp;"|"&amp;D63,'Facturi emise'!$A$5:$A$1004,0)),""))</f>
        <v/>
      </c>
      <c r="K63" s="26" t="str">
        <f t="shared" si="1"/>
        <v/>
      </c>
      <c r="L63" s="26" t="str">
        <f t="shared" si="2"/>
        <v/>
      </c>
      <c r="M63" s="27" t="str">
        <f>IF(B63="","",TRIM(IF(N63="","Factura storno nu există în registru. ",IF(ISNA(MATCH(N63&amp;"|"&amp;D63,'Facturi emise'!$A$5:$A$1004,0)),"Linia nu există în factura inițială. ",""))&amp;IF(N(H63)&lt;=0,"Lipsește cantitatea stornată. ","")&amp;IF(AND(N(I63)=IFERROR(INDEX('Facturi emise'!$J$5:$J$1004,MATCH(N63&amp;"|"&amp;D63,'Facturi emise'!$A$5:$A$1004,0)),0),SUMIFS($H$5:$H$1004,$N$5:$N$1004,N63,$D$5:$D$1004,D63,$I$5:$I$1004,I63)&gt;N(G63)),"Stornezi mai mult decât s-a facturat. ","")&amp;IF(AND(N(I63)&gt;0,N(I63)&lt;IFERROR(INDEX('Facturi emise'!$J$5:$J$1004,MATCH(N63&amp;"|"&amp;D63,'Facturi emise'!$A$5:$A$1004,0)),0)),"Reducere de preț pe unitate. ","")))</f>
        <v/>
      </c>
      <c r="N63" s="28" t="str">
        <f>IF(B63="","",IFERROR(INDEX('Registru stornări'!$D$5:$D$304,MATCH(B63,'Registru stornări'!$B$5:$B$304,0)),""))</f>
        <v/>
      </c>
    </row>
    <row r="64" spans="1:14" x14ac:dyDescent="0.2">
      <c r="A64" s="1" t="str">
        <f t="shared" si="0"/>
        <v/>
      </c>
      <c r="B64" s="9"/>
      <c r="C64" s="10" t="str">
        <f>IF(B64="","",COUNTIF(INDEX($B:$B,5):B64,B64))</f>
        <v/>
      </c>
      <c r="D64" s="9"/>
      <c r="E64" s="24" t="str">
        <f>IF(OR(N64="",D64=""),"",IFERROR(INDEX('Facturi emise'!$G$5:$G$1004,MATCH(N64&amp;"|"&amp;D64,'Facturi emise'!$A$5:$A$1004,0)),""))</f>
        <v/>
      </c>
      <c r="F64" s="10" t="str">
        <f>IF(OR(N64="",D64=""),"",IFERROR(INDEX('Facturi emise'!$H$5:$H$1004,MATCH(N64&amp;"|"&amp;D64,'Facturi emise'!$A$5:$A$1004,0)),""))</f>
        <v/>
      </c>
      <c r="G64" s="24" t="str">
        <f>IF(OR(N64="",D64=""),"",IFERROR(INDEX('Facturi emise'!$I$5:$I$1004,MATCH(N64&amp;"|"&amp;D64,'Facturi emise'!$A$5:$A$1004,0)),""))</f>
        <v/>
      </c>
      <c r="H64" s="6"/>
      <c r="I64" s="14" t="str">
        <f>IF(OR(N64="",D64=""),"",IFERROR(INDEX('Facturi emise'!$J$5:$J$1004,MATCH(N64&amp;"|"&amp;D64,'Facturi emise'!$A$5:$A$1004,0)),""))</f>
        <v/>
      </c>
      <c r="J64" s="25" t="str">
        <f>IF(OR(N64="",D64=""),"",IFERROR(INDEX('Facturi emise'!$K$5:$K$1004,MATCH(N64&amp;"|"&amp;D64,'Facturi emise'!$A$5:$A$1004,0)),""))</f>
        <v/>
      </c>
      <c r="K64" s="26" t="str">
        <f t="shared" si="1"/>
        <v/>
      </c>
      <c r="L64" s="26" t="str">
        <f t="shared" si="2"/>
        <v/>
      </c>
      <c r="M64" s="27" t="str">
        <f>IF(B64="","",TRIM(IF(N64="","Factura storno nu există în registru. ",IF(ISNA(MATCH(N64&amp;"|"&amp;D64,'Facturi emise'!$A$5:$A$1004,0)),"Linia nu există în factura inițială. ",""))&amp;IF(N(H64)&lt;=0,"Lipsește cantitatea stornată. ","")&amp;IF(AND(N(I64)=IFERROR(INDEX('Facturi emise'!$J$5:$J$1004,MATCH(N64&amp;"|"&amp;D64,'Facturi emise'!$A$5:$A$1004,0)),0),SUMIFS($H$5:$H$1004,$N$5:$N$1004,N64,$D$5:$D$1004,D64,$I$5:$I$1004,I64)&gt;N(G64)),"Stornezi mai mult decât s-a facturat. ","")&amp;IF(AND(N(I64)&gt;0,N(I64)&lt;IFERROR(INDEX('Facturi emise'!$J$5:$J$1004,MATCH(N64&amp;"|"&amp;D64,'Facturi emise'!$A$5:$A$1004,0)),0)),"Reducere de preț pe unitate. ","")))</f>
        <v/>
      </c>
      <c r="N64" s="28" t="str">
        <f>IF(B64="","",IFERROR(INDEX('Registru stornări'!$D$5:$D$304,MATCH(B64,'Registru stornări'!$B$5:$B$304,0)),""))</f>
        <v/>
      </c>
    </row>
    <row r="65" spans="1:14" x14ac:dyDescent="0.2">
      <c r="A65" s="1" t="str">
        <f t="shared" si="0"/>
        <v/>
      </c>
      <c r="B65" s="9"/>
      <c r="C65" s="10" t="str">
        <f>IF(B65="","",COUNTIF(INDEX($B:$B,5):B65,B65))</f>
        <v/>
      </c>
      <c r="D65" s="9"/>
      <c r="E65" s="24" t="str">
        <f>IF(OR(N65="",D65=""),"",IFERROR(INDEX('Facturi emise'!$G$5:$G$1004,MATCH(N65&amp;"|"&amp;D65,'Facturi emise'!$A$5:$A$1004,0)),""))</f>
        <v/>
      </c>
      <c r="F65" s="10" t="str">
        <f>IF(OR(N65="",D65=""),"",IFERROR(INDEX('Facturi emise'!$H$5:$H$1004,MATCH(N65&amp;"|"&amp;D65,'Facturi emise'!$A$5:$A$1004,0)),""))</f>
        <v/>
      </c>
      <c r="G65" s="24" t="str">
        <f>IF(OR(N65="",D65=""),"",IFERROR(INDEX('Facturi emise'!$I$5:$I$1004,MATCH(N65&amp;"|"&amp;D65,'Facturi emise'!$A$5:$A$1004,0)),""))</f>
        <v/>
      </c>
      <c r="H65" s="6"/>
      <c r="I65" s="14" t="str">
        <f>IF(OR(N65="",D65=""),"",IFERROR(INDEX('Facturi emise'!$J$5:$J$1004,MATCH(N65&amp;"|"&amp;D65,'Facturi emise'!$A$5:$A$1004,0)),""))</f>
        <v/>
      </c>
      <c r="J65" s="25" t="str">
        <f>IF(OR(N65="",D65=""),"",IFERROR(INDEX('Facturi emise'!$K$5:$K$1004,MATCH(N65&amp;"|"&amp;D65,'Facturi emise'!$A$5:$A$1004,0)),""))</f>
        <v/>
      </c>
      <c r="K65" s="26" t="str">
        <f t="shared" si="1"/>
        <v/>
      </c>
      <c r="L65" s="26" t="str">
        <f t="shared" si="2"/>
        <v/>
      </c>
      <c r="M65" s="27" t="str">
        <f>IF(B65="","",TRIM(IF(N65="","Factura storno nu există în registru. ",IF(ISNA(MATCH(N65&amp;"|"&amp;D65,'Facturi emise'!$A$5:$A$1004,0)),"Linia nu există în factura inițială. ",""))&amp;IF(N(H65)&lt;=0,"Lipsește cantitatea stornată. ","")&amp;IF(AND(N(I65)=IFERROR(INDEX('Facturi emise'!$J$5:$J$1004,MATCH(N65&amp;"|"&amp;D65,'Facturi emise'!$A$5:$A$1004,0)),0),SUMIFS($H$5:$H$1004,$N$5:$N$1004,N65,$D$5:$D$1004,D65,$I$5:$I$1004,I65)&gt;N(G65)),"Stornezi mai mult decât s-a facturat. ","")&amp;IF(AND(N(I65)&gt;0,N(I65)&lt;IFERROR(INDEX('Facturi emise'!$J$5:$J$1004,MATCH(N65&amp;"|"&amp;D65,'Facturi emise'!$A$5:$A$1004,0)),0)),"Reducere de preț pe unitate. ","")))</f>
        <v/>
      </c>
      <c r="N65" s="28" t="str">
        <f>IF(B65="","",IFERROR(INDEX('Registru stornări'!$D$5:$D$304,MATCH(B65,'Registru stornări'!$B$5:$B$304,0)),""))</f>
        <v/>
      </c>
    </row>
    <row r="66" spans="1:14" x14ac:dyDescent="0.2">
      <c r="A66" s="1" t="str">
        <f t="shared" si="0"/>
        <v/>
      </c>
      <c r="B66" s="9"/>
      <c r="C66" s="10" t="str">
        <f>IF(B66="","",COUNTIF(INDEX($B:$B,5):B66,B66))</f>
        <v/>
      </c>
      <c r="D66" s="9"/>
      <c r="E66" s="24" t="str">
        <f>IF(OR(N66="",D66=""),"",IFERROR(INDEX('Facturi emise'!$G$5:$G$1004,MATCH(N66&amp;"|"&amp;D66,'Facturi emise'!$A$5:$A$1004,0)),""))</f>
        <v/>
      </c>
      <c r="F66" s="10" t="str">
        <f>IF(OR(N66="",D66=""),"",IFERROR(INDEX('Facturi emise'!$H$5:$H$1004,MATCH(N66&amp;"|"&amp;D66,'Facturi emise'!$A$5:$A$1004,0)),""))</f>
        <v/>
      </c>
      <c r="G66" s="24" t="str">
        <f>IF(OR(N66="",D66=""),"",IFERROR(INDEX('Facturi emise'!$I$5:$I$1004,MATCH(N66&amp;"|"&amp;D66,'Facturi emise'!$A$5:$A$1004,0)),""))</f>
        <v/>
      </c>
      <c r="H66" s="6"/>
      <c r="I66" s="14" t="str">
        <f>IF(OR(N66="",D66=""),"",IFERROR(INDEX('Facturi emise'!$J$5:$J$1004,MATCH(N66&amp;"|"&amp;D66,'Facturi emise'!$A$5:$A$1004,0)),""))</f>
        <v/>
      </c>
      <c r="J66" s="25" t="str">
        <f>IF(OR(N66="",D66=""),"",IFERROR(INDEX('Facturi emise'!$K$5:$K$1004,MATCH(N66&amp;"|"&amp;D66,'Facturi emise'!$A$5:$A$1004,0)),""))</f>
        <v/>
      </c>
      <c r="K66" s="26" t="str">
        <f t="shared" si="1"/>
        <v/>
      </c>
      <c r="L66" s="26" t="str">
        <f t="shared" si="2"/>
        <v/>
      </c>
      <c r="M66" s="27" t="str">
        <f>IF(B66="","",TRIM(IF(N66="","Factura storno nu există în registru. ",IF(ISNA(MATCH(N66&amp;"|"&amp;D66,'Facturi emise'!$A$5:$A$1004,0)),"Linia nu există în factura inițială. ",""))&amp;IF(N(H66)&lt;=0,"Lipsește cantitatea stornată. ","")&amp;IF(AND(N(I66)=IFERROR(INDEX('Facturi emise'!$J$5:$J$1004,MATCH(N66&amp;"|"&amp;D66,'Facturi emise'!$A$5:$A$1004,0)),0),SUMIFS($H$5:$H$1004,$N$5:$N$1004,N66,$D$5:$D$1004,D66,$I$5:$I$1004,I66)&gt;N(G66)),"Stornezi mai mult decât s-a facturat. ","")&amp;IF(AND(N(I66)&gt;0,N(I66)&lt;IFERROR(INDEX('Facturi emise'!$J$5:$J$1004,MATCH(N66&amp;"|"&amp;D66,'Facturi emise'!$A$5:$A$1004,0)),0)),"Reducere de preț pe unitate. ","")))</f>
        <v/>
      </c>
      <c r="N66" s="28" t="str">
        <f>IF(B66="","",IFERROR(INDEX('Registru stornări'!$D$5:$D$304,MATCH(B66,'Registru stornări'!$B$5:$B$304,0)),""))</f>
        <v/>
      </c>
    </row>
    <row r="67" spans="1:14" x14ac:dyDescent="0.2">
      <c r="A67" s="1" t="str">
        <f t="shared" si="0"/>
        <v/>
      </c>
      <c r="B67" s="9"/>
      <c r="C67" s="10" t="str">
        <f>IF(B67="","",COUNTIF(INDEX($B:$B,5):B67,B67))</f>
        <v/>
      </c>
      <c r="D67" s="9"/>
      <c r="E67" s="24" t="str">
        <f>IF(OR(N67="",D67=""),"",IFERROR(INDEX('Facturi emise'!$G$5:$G$1004,MATCH(N67&amp;"|"&amp;D67,'Facturi emise'!$A$5:$A$1004,0)),""))</f>
        <v/>
      </c>
      <c r="F67" s="10" t="str">
        <f>IF(OR(N67="",D67=""),"",IFERROR(INDEX('Facturi emise'!$H$5:$H$1004,MATCH(N67&amp;"|"&amp;D67,'Facturi emise'!$A$5:$A$1004,0)),""))</f>
        <v/>
      </c>
      <c r="G67" s="24" t="str">
        <f>IF(OR(N67="",D67=""),"",IFERROR(INDEX('Facturi emise'!$I$5:$I$1004,MATCH(N67&amp;"|"&amp;D67,'Facturi emise'!$A$5:$A$1004,0)),""))</f>
        <v/>
      </c>
      <c r="H67" s="6"/>
      <c r="I67" s="14" t="str">
        <f>IF(OR(N67="",D67=""),"",IFERROR(INDEX('Facturi emise'!$J$5:$J$1004,MATCH(N67&amp;"|"&amp;D67,'Facturi emise'!$A$5:$A$1004,0)),""))</f>
        <v/>
      </c>
      <c r="J67" s="25" t="str">
        <f>IF(OR(N67="",D67=""),"",IFERROR(INDEX('Facturi emise'!$K$5:$K$1004,MATCH(N67&amp;"|"&amp;D67,'Facturi emise'!$A$5:$A$1004,0)),""))</f>
        <v/>
      </c>
      <c r="K67" s="26" t="str">
        <f t="shared" si="1"/>
        <v/>
      </c>
      <c r="L67" s="26" t="str">
        <f t="shared" si="2"/>
        <v/>
      </c>
      <c r="M67" s="27" t="str">
        <f>IF(B67="","",TRIM(IF(N67="","Factura storno nu există în registru. ",IF(ISNA(MATCH(N67&amp;"|"&amp;D67,'Facturi emise'!$A$5:$A$1004,0)),"Linia nu există în factura inițială. ",""))&amp;IF(N(H67)&lt;=0,"Lipsește cantitatea stornată. ","")&amp;IF(AND(N(I67)=IFERROR(INDEX('Facturi emise'!$J$5:$J$1004,MATCH(N67&amp;"|"&amp;D67,'Facturi emise'!$A$5:$A$1004,0)),0),SUMIFS($H$5:$H$1004,$N$5:$N$1004,N67,$D$5:$D$1004,D67,$I$5:$I$1004,I67)&gt;N(G67)),"Stornezi mai mult decât s-a facturat. ","")&amp;IF(AND(N(I67)&gt;0,N(I67)&lt;IFERROR(INDEX('Facturi emise'!$J$5:$J$1004,MATCH(N67&amp;"|"&amp;D67,'Facturi emise'!$A$5:$A$1004,0)),0)),"Reducere de preț pe unitate. ","")))</f>
        <v/>
      </c>
      <c r="N67" s="28" t="str">
        <f>IF(B67="","",IFERROR(INDEX('Registru stornări'!$D$5:$D$304,MATCH(B67,'Registru stornări'!$B$5:$B$304,0)),""))</f>
        <v/>
      </c>
    </row>
    <row r="68" spans="1:14" x14ac:dyDescent="0.2">
      <c r="A68" s="1" t="str">
        <f t="shared" si="0"/>
        <v/>
      </c>
      <c r="B68" s="9"/>
      <c r="C68" s="10" t="str">
        <f>IF(B68="","",COUNTIF(INDEX($B:$B,5):B68,B68))</f>
        <v/>
      </c>
      <c r="D68" s="9"/>
      <c r="E68" s="24" t="str">
        <f>IF(OR(N68="",D68=""),"",IFERROR(INDEX('Facturi emise'!$G$5:$G$1004,MATCH(N68&amp;"|"&amp;D68,'Facturi emise'!$A$5:$A$1004,0)),""))</f>
        <v/>
      </c>
      <c r="F68" s="10" t="str">
        <f>IF(OR(N68="",D68=""),"",IFERROR(INDEX('Facturi emise'!$H$5:$H$1004,MATCH(N68&amp;"|"&amp;D68,'Facturi emise'!$A$5:$A$1004,0)),""))</f>
        <v/>
      </c>
      <c r="G68" s="24" t="str">
        <f>IF(OR(N68="",D68=""),"",IFERROR(INDEX('Facturi emise'!$I$5:$I$1004,MATCH(N68&amp;"|"&amp;D68,'Facturi emise'!$A$5:$A$1004,0)),""))</f>
        <v/>
      </c>
      <c r="H68" s="6"/>
      <c r="I68" s="14" t="str">
        <f>IF(OR(N68="",D68=""),"",IFERROR(INDEX('Facturi emise'!$J$5:$J$1004,MATCH(N68&amp;"|"&amp;D68,'Facturi emise'!$A$5:$A$1004,0)),""))</f>
        <v/>
      </c>
      <c r="J68" s="25" t="str">
        <f>IF(OR(N68="",D68=""),"",IFERROR(INDEX('Facturi emise'!$K$5:$K$1004,MATCH(N68&amp;"|"&amp;D68,'Facturi emise'!$A$5:$A$1004,0)),""))</f>
        <v/>
      </c>
      <c r="K68" s="26" t="str">
        <f t="shared" si="1"/>
        <v/>
      </c>
      <c r="L68" s="26" t="str">
        <f t="shared" si="2"/>
        <v/>
      </c>
      <c r="M68" s="27" t="str">
        <f>IF(B68="","",TRIM(IF(N68="","Factura storno nu există în registru. ",IF(ISNA(MATCH(N68&amp;"|"&amp;D68,'Facturi emise'!$A$5:$A$1004,0)),"Linia nu există în factura inițială. ",""))&amp;IF(N(H68)&lt;=0,"Lipsește cantitatea stornată. ","")&amp;IF(AND(N(I68)=IFERROR(INDEX('Facturi emise'!$J$5:$J$1004,MATCH(N68&amp;"|"&amp;D68,'Facturi emise'!$A$5:$A$1004,0)),0),SUMIFS($H$5:$H$1004,$N$5:$N$1004,N68,$D$5:$D$1004,D68,$I$5:$I$1004,I68)&gt;N(G68)),"Stornezi mai mult decât s-a facturat. ","")&amp;IF(AND(N(I68)&gt;0,N(I68)&lt;IFERROR(INDEX('Facturi emise'!$J$5:$J$1004,MATCH(N68&amp;"|"&amp;D68,'Facturi emise'!$A$5:$A$1004,0)),0)),"Reducere de preț pe unitate. ","")))</f>
        <v/>
      </c>
      <c r="N68" s="28" t="str">
        <f>IF(B68="","",IFERROR(INDEX('Registru stornări'!$D$5:$D$304,MATCH(B68,'Registru stornări'!$B$5:$B$304,0)),""))</f>
        <v/>
      </c>
    </row>
    <row r="69" spans="1:14" x14ac:dyDescent="0.2">
      <c r="A69" s="1" t="str">
        <f t="shared" ref="A69:A132" si="3">IF(B69="","",B69&amp;"|"&amp;C69)</f>
        <v/>
      </c>
      <c r="B69" s="9"/>
      <c r="C69" s="10" t="str">
        <f>IF(B69="","",COUNTIF(INDEX($B:$B,5):B69,B69))</f>
        <v/>
      </c>
      <c r="D69" s="9"/>
      <c r="E69" s="24" t="str">
        <f>IF(OR(N69="",D69=""),"",IFERROR(INDEX('Facturi emise'!$G$5:$G$1004,MATCH(N69&amp;"|"&amp;D69,'Facturi emise'!$A$5:$A$1004,0)),""))</f>
        <v/>
      </c>
      <c r="F69" s="10" t="str">
        <f>IF(OR(N69="",D69=""),"",IFERROR(INDEX('Facturi emise'!$H$5:$H$1004,MATCH(N69&amp;"|"&amp;D69,'Facturi emise'!$A$5:$A$1004,0)),""))</f>
        <v/>
      </c>
      <c r="G69" s="24" t="str">
        <f>IF(OR(N69="",D69=""),"",IFERROR(INDEX('Facturi emise'!$I$5:$I$1004,MATCH(N69&amp;"|"&amp;D69,'Facturi emise'!$A$5:$A$1004,0)),""))</f>
        <v/>
      </c>
      <c r="H69" s="6"/>
      <c r="I69" s="14" t="str">
        <f>IF(OR(N69="",D69=""),"",IFERROR(INDEX('Facturi emise'!$J$5:$J$1004,MATCH(N69&amp;"|"&amp;D69,'Facturi emise'!$A$5:$A$1004,0)),""))</f>
        <v/>
      </c>
      <c r="J69" s="25" t="str">
        <f>IF(OR(N69="",D69=""),"",IFERROR(INDEX('Facturi emise'!$K$5:$K$1004,MATCH(N69&amp;"|"&amp;D69,'Facturi emise'!$A$5:$A$1004,0)),""))</f>
        <v/>
      </c>
      <c r="K69" s="26" t="str">
        <f t="shared" ref="K69:K132" si="4">IF(OR(H69="",I69=""),"",-ROUND(H69*I69,2))</f>
        <v/>
      </c>
      <c r="L69" s="26" t="str">
        <f t="shared" ref="L69:L132" si="5">IF(OR(K69="",J69=""),"",ROUND(K69*J69,2))</f>
        <v/>
      </c>
      <c r="M69" s="27" t="str">
        <f>IF(B69="","",TRIM(IF(N69="","Factura storno nu există în registru. ",IF(ISNA(MATCH(N69&amp;"|"&amp;D69,'Facturi emise'!$A$5:$A$1004,0)),"Linia nu există în factura inițială. ",""))&amp;IF(N(H69)&lt;=0,"Lipsește cantitatea stornată. ","")&amp;IF(AND(N(I69)=IFERROR(INDEX('Facturi emise'!$J$5:$J$1004,MATCH(N69&amp;"|"&amp;D69,'Facturi emise'!$A$5:$A$1004,0)),0),SUMIFS($H$5:$H$1004,$N$5:$N$1004,N69,$D$5:$D$1004,D69,$I$5:$I$1004,I69)&gt;N(G69)),"Stornezi mai mult decât s-a facturat. ","")&amp;IF(AND(N(I69)&gt;0,N(I69)&lt;IFERROR(INDEX('Facturi emise'!$J$5:$J$1004,MATCH(N69&amp;"|"&amp;D69,'Facturi emise'!$A$5:$A$1004,0)),0)),"Reducere de preț pe unitate. ","")))</f>
        <v/>
      </c>
      <c r="N69" s="28" t="str">
        <f>IF(B69="","",IFERROR(INDEX('Registru stornări'!$D$5:$D$304,MATCH(B69,'Registru stornări'!$B$5:$B$304,0)),""))</f>
        <v/>
      </c>
    </row>
    <row r="70" spans="1:14" x14ac:dyDescent="0.2">
      <c r="A70" s="1" t="str">
        <f t="shared" si="3"/>
        <v/>
      </c>
      <c r="B70" s="9"/>
      <c r="C70" s="10" t="str">
        <f>IF(B70="","",COUNTIF(INDEX($B:$B,5):B70,B70))</f>
        <v/>
      </c>
      <c r="D70" s="9"/>
      <c r="E70" s="24" t="str">
        <f>IF(OR(N70="",D70=""),"",IFERROR(INDEX('Facturi emise'!$G$5:$G$1004,MATCH(N70&amp;"|"&amp;D70,'Facturi emise'!$A$5:$A$1004,0)),""))</f>
        <v/>
      </c>
      <c r="F70" s="10" t="str">
        <f>IF(OR(N70="",D70=""),"",IFERROR(INDEX('Facturi emise'!$H$5:$H$1004,MATCH(N70&amp;"|"&amp;D70,'Facturi emise'!$A$5:$A$1004,0)),""))</f>
        <v/>
      </c>
      <c r="G70" s="24" t="str">
        <f>IF(OR(N70="",D70=""),"",IFERROR(INDEX('Facturi emise'!$I$5:$I$1004,MATCH(N70&amp;"|"&amp;D70,'Facturi emise'!$A$5:$A$1004,0)),""))</f>
        <v/>
      </c>
      <c r="H70" s="6"/>
      <c r="I70" s="14" t="str">
        <f>IF(OR(N70="",D70=""),"",IFERROR(INDEX('Facturi emise'!$J$5:$J$1004,MATCH(N70&amp;"|"&amp;D70,'Facturi emise'!$A$5:$A$1004,0)),""))</f>
        <v/>
      </c>
      <c r="J70" s="25" t="str">
        <f>IF(OR(N70="",D70=""),"",IFERROR(INDEX('Facturi emise'!$K$5:$K$1004,MATCH(N70&amp;"|"&amp;D70,'Facturi emise'!$A$5:$A$1004,0)),""))</f>
        <v/>
      </c>
      <c r="K70" s="26" t="str">
        <f t="shared" si="4"/>
        <v/>
      </c>
      <c r="L70" s="26" t="str">
        <f t="shared" si="5"/>
        <v/>
      </c>
      <c r="M70" s="27" t="str">
        <f>IF(B70="","",TRIM(IF(N70="","Factura storno nu există în registru. ",IF(ISNA(MATCH(N70&amp;"|"&amp;D70,'Facturi emise'!$A$5:$A$1004,0)),"Linia nu există în factura inițială. ",""))&amp;IF(N(H70)&lt;=0,"Lipsește cantitatea stornată. ","")&amp;IF(AND(N(I70)=IFERROR(INDEX('Facturi emise'!$J$5:$J$1004,MATCH(N70&amp;"|"&amp;D70,'Facturi emise'!$A$5:$A$1004,0)),0),SUMIFS($H$5:$H$1004,$N$5:$N$1004,N70,$D$5:$D$1004,D70,$I$5:$I$1004,I70)&gt;N(G70)),"Stornezi mai mult decât s-a facturat. ","")&amp;IF(AND(N(I70)&gt;0,N(I70)&lt;IFERROR(INDEX('Facturi emise'!$J$5:$J$1004,MATCH(N70&amp;"|"&amp;D70,'Facturi emise'!$A$5:$A$1004,0)),0)),"Reducere de preț pe unitate. ","")))</f>
        <v/>
      </c>
      <c r="N70" s="28" t="str">
        <f>IF(B70="","",IFERROR(INDEX('Registru stornări'!$D$5:$D$304,MATCH(B70,'Registru stornări'!$B$5:$B$304,0)),""))</f>
        <v/>
      </c>
    </row>
    <row r="71" spans="1:14" x14ac:dyDescent="0.2">
      <c r="A71" s="1" t="str">
        <f t="shared" si="3"/>
        <v/>
      </c>
      <c r="B71" s="9"/>
      <c r="C71" s="10" t="str">
        <f>IF(B71="","",COUNTIF(INDEX($B:$B,5):B71,B71))</f>
        <v/>
      </c>
      <c r="D71" s="9"/>
      <c r="E71" s="24" t="str">
        <f>IF(OR(N71="",D71=""),"",IFERROR(INDEX('Facturi emise'!$G$5:$G$1004,MATCH(N71&amp;"|"&amp;D71,'Facturi emise'!$A$5:$A$1004,0)),""))</f>
        <v/>
      </c>
      <c r="F71" s="10" t="str">
        <f>IF(OR(N71="",D71=""),"",IFERROR(INDEX('Facturi emise'!$H$5:$H$1004,MATCH(N71&amp;"|"&amp;D71,'Facturi emise'!$A$5:$A$1004,0)),""))</f>
        <v/>
      </c>
      <c r="G71" s="24" t="str">
        <f>IF(OR(N71="",D71=""),"",IFERROR(INDEX('Facturi emise'!$I$5:$I$1004,MATCH(N71&amp;"|"&amp;D71,'Facturi emise'!$A$5:$A$1004,0)),""))</f>
        <v/>
      </c>
      <c r="H71" s="6"/>
      <c r="I71" s="14" t="str">
        <f>IF(OR(N71="",D71=""),"",IFERROR(INDEX('Facturi emise'!$J$5:$J$1004,MATCH(N71&amp;"|"&amp;D71,'Facturi emise'!$A$5:$A$1004,0)),""))</f>
        <v/>
      </c>
      <c r="J71" s="25" t="str">
        <f>IF(OR(N71="",D71=""),"",IFERROR(INDEX('Facturi emise'!$K$5:$K$1004,MATCH(N71&amp;"|"&amp;D71,'Facturi emise'!$A$5:$A$1004,0)),""))</f>
        <v/>
      </c>
      <c r="K71" s="26" t="str">
        <f t="shared" si="4"/>
        <v/>
      </c>
      <c r="L71" s="26" t="str">
        <f t="shared" si="5"/>
        <v/>
      </c>
      <c r="M71" s="27" t="str">
        <f>IF(B71="","",TRIM(IF(N71="","Factura storno nu există în registru. ",IF(ISNA(MATCH(N71&amp;"|"&amp;D71,'Facturi emise'!$A$5:$A$1004,0)),"Linia nu există în factura inițială. ",""))&amp;IF(N(H71)&lt;=0,"Lipsește cantitatea stornată. ","")&amp;IF(AND(N(I71)=IFERROR(INDEX('Facturi emise'!$J$5:$J$1004,MATCH(N71&amp;"|"&amp;D71,'Facturi emise'!$A$5:$A$1004,0)),0),SUMIFS($H$5:$H$1004,$N$5:$N$1004,N71,$D$5:$D$1004,D71,$I$5:$I$1004,I71)&gt;N(G71)),"Stornezi mai mult decât s-a facturat. ","")&amp;IF(AND(N(I71)&gt;0,N(I71)&lt;IFERROR(INDEX('Facturi emise'!$J$5:$J$1004,MATCH(N71&amp;"|"&amp;D71,'Facturi emise'!$A$5:$A$1004,0)),0)),"Reducere de preț pe unitate. ","")))</f>
        <v/>
      </c>
      <c r="N71" s="28" t="str">
        <f>IF(B71="","",IFERROR(INDEX('Registru stornări'!$D$5:$D$304,MATCH(B71,'Registru stornări'!$B$5:$B$304,0)),""))</f>
        <v/>
      </c>
    </row>
    <row r="72" spans="1:14" x14ac:dyDescent="0.2">
      <c r="A72" s="1" t="str">
        <f t="shared" si="3"/>
        <v/>
      </c>
      <c r="B72" s="9"/>
      <c r="C72" s="10" t="str">
        <f>IF(B72="","",COUNTIF(INDEX($B:$B,5):B72,B72))</f>
        <v/>
      </c>
      <c r="D72" s="9"/>
      <c r="E72" s="24" t="str">
        <f>IF(OR(N72="",D72=""),"",IFERROR(INDEX('Facturi emise'!$G$5:$G$1004,MATCH(N72&amp;"|"&amp;D72,'Facturi emise'!$A$5:$A$1004,0)),""))</f>
        <v/>
      </c>
      <c r="F72" s="10" t="str">
        <f>IF(OR(N72="",D72=""),"",IFERROR(INDEX('Facturi emise'!$H$5:$H$1004,MATCH(N72&amp;"|"&amp;D72,'Facturi emise'!$A$5:$A$1004,0)),""))</f>
        <v/>
      </c>
      <c r="G72" s="24" t="str">
        <f>IF(OR(N72="",D72=""),"",IFERROR(INDEX('Facturi emise'!$I$5:$I$1004,MATCH(N72&amp;"|"&amp;D72,'Facturi emise'!$A$5:$A$1004,0)),""))</f>
        <v/>
      </c>
      <c r="H72" s="6"/>
      <c r="I72" s="14" t="str">
        <f>IF(OR(N72="",D72=""),"",IFERROR(INDEX('Facturi emise'!$J$5:$J$1004,MATCH(N72&amp;"|"&amp;D72,'Facturi emise'!$A$5:$A$1004,0)),""))</f>
        <v/>
      </c>
      <c r="J72" s="25" t="str">
        <f>IF(OR(N72="",D72=""),"",IFERROR(INDEX('Facturi emise'!$K$5:$K$1004,MATCH(N72&amp;"|"&amp;D72,'Facturi emise'!$A$5:$A$1004,0)),""))</f>
        <v/>
      </c>
      <c r="K72" s="26" t="str">
        <f t="shared" si="4"/>
        <v/>
      </c>
      <c r="L72" s="26" t="str">
        <f t="shared" si="5"/>
        <v/>
      </c>
      <c r="M72" s="27" t="str">
        <f>IF(B72="","",TRIM(IF(N72="","Factura storno nu există în registru. ",IF(ISNA(MATCH(N72&amp;"|"&amp;D72,'Facturi emise'!$A$5:$A$1004,0)),"Linia nu există în factura inițială. ",""))&amp;IF(N(H72)&lt;=0,"Lipsește cantitatea stornată. ","")&amp;IF(AND(N(I72)=IFERROR(INDEX('Facturi emise'!$J$5:$J$1004,MATCH(N72&amp;"|"&amp;D72,'Facturi emise'!$A$5:$A$1004,0)),0),SUMIFS($H$5:$H$1004,$N$5:$N$1004,N72,$D$5:$D$1004,D72,$I$5:$I$1004,I72)&gt;N(G72)),"Stornezi mai mult decât s-a facturat. ","")&amp;IF(AND(N(I72)&gt;0,N(I72)&lt;IFERROR(INDEX('Facturi emise'!$J$5:$J$1004,MATCH(N72&amp;"|"&amp;D72,'Facturi emise'!$A$5:$A$1004,0)),0)),"Reducere de preț pe unitate. ","")))</f>
        <v/>
      </c>
      <c r="N72" s="28" t="str">
        <f>IF(B72="","",IFERROR(INDEX('Registru stornări'!$D$5:$D$304,MATCH(B72,'Registru stornări'!$B$5:$B$304,0)),""))</f>
        <v/>
      </c>
    </row>
    <row r="73" spans="1:14" x14ac:dyDescent="0.2">
      <c r="A73" s="1" t="str">
        <f t="shared" si="3"/>
        <v/>
      </c>
      <c r="B73" s="9"/>
      <c r="C73" s="10" t="str">
        <f>IF(B73="","",COUNTIF(INDEX($B:$B,5):B73,B73))</f>
        <v/>
      </c>
      <c r="D73" s="9"/>
      <c r="E73" s="24" t="str">
        <f>IF(OR(N73="",D73=""),"",IFERROR(INDEX('Facturi emise'!$G$5:$G$1004,MATCH(N73&amp;"|"&amp;D73,'Facturi emise'!$A$5:$A$1004,0)),""))</f>
        <v/>
      </c>
      <c r="F73" s="10" t="str">
        <f>IF(OR(N73="",D73=""),"",IFERROR(INDEX('Facturi emise'!$H$5:$H$1004,MATCH(N73&amp;"|"&amp;D73,'Facturi emise'!$A$5:$A$1004,0)),""))</f>
        <v/>
      </c>
      <c r="G73" s="24" t="str">
        <f>IF(OR(N73="",D73=""),"",IFERROR(INDEX('Facturi emise'!$I$5:$I$1004,MATCH(N73&amp;"|"&amp;D73,'Facturi emise'!$A$5:$A$1004,0)),""))</f>
        <v/>
      </c>
      <c r="H73" s="6"/>
      <c r="I73" s="14" t="str">
        <f>IF(OR(N73="",D73=""),"",IFERROR(INDEX('Facturi emise'!$J$5:$J$1004,MATCH(N73&amp;"|"&amp;D73,'Facturi emise'!$A$5:$A$1004,0)),""))</f>
        <v/>
      </c>
      <c r="J73" s="25" t="str">
        <f>IF(OR(N73="",D73=""),"",IFERROR(INDEX('Facturi emise'!$K$5:$K$1004,MATCH(N73&amp;"|"&amp;D73,'Facturi emise'!$A$5:$A$1004,0)),""))</f>
        <v/>
      </c>
      <c r="K73" s="26" t="str">
        <f t="shared" si="4"/>
        <v/>
      </c>
      <c r="L73" s="26" t="str">
        <f t="shared" si="5"/>
        <v/>
      </c>
      <c r="M73" s="27" t="str">
        <f>IF(B73="","",TRIM(IF(N73="","Factura storno nu există în registru. ",IF(ISNA(MATCH(N73&amp;"|"&amp;D73,'Facturi emise'!$A$5:$A$1004,0)),"Linia nu există în factura inițială. ",""))&amp;IF(N(H73)&lt;=0,"Lipsește cantitatea stornată. ","")&amp;IF(AND(N(I73)=IFERROR(INDEX('Facturi emise'!$J$5:$J$1004,MATCH(N73&amp;"|"&amp;D73,'Facturi emise'!$A$5:$A$1004,0)),0),SUMIFS($H$5:$H$1004,$N$5:$N$1004,N73,$D$5:$D$1004,D73,$I$5:$I$1004,I73)&gt;N(G73)),"Stornezi mai mult decât s-a facturat. ","")&amp;IF(AND(N(I73)&gt;0,N(I73)&lt;IFERROR(INDEX('Facturi emise'!$J$5:$J$1004,MATCH(N73&amp;"|"&amp;D73,'Facturi emise'!$A$5:$A$1004,0)),0)),"Reducere de preț pe unitate. ","")))</f>
        <v/>
      </c>
      <c r="N73" s="28" t="str">
        <f>IF(B73="","",IFERROR(INDEX('Registru stornări'!$D$5:$D$304,MATCH(B73,'Registru stornări'!$B$5:$B$304,0)),""))</f>
        <v/>
      </c>
    </row>
    <row r="74" spans="1:14" x14ac:dyDescent="0.2">
      <c r="A74" s="1" t="str">
        <f t="shared" si="3"/>
        <v/>
      </c>
      <c r="B74" s="9"/>
      <c r="C74" s="10" t="str">
        <f>IF(B74="","",COUNTIF(INDEX($B:$B,5):B74,B74))</f>
        <v/>
      </c>
      <c r="D74" s="9"/>
      <c r="E74" s="24" t="str">
        <f>IF(OR(N74="",D74=""),"",IFERROR(INDEX('Facturi emise'!$G$5:$G$1004,MATCH(N74&amp;"|"&amp;D74,'Facturi emise'!$A$5:$A$1004,0)),""))</f>
        <v/>
      </c>
      <c r="F74" s="10" t="str">
        <f>IF(OR(N74="",D74=""),"",IFERROR(INDEX('Facturi emise'!$H$5:$H$1004,MATCH(N74&amp;"|"&amp;D74,'Facturi emise'!$A$5:$A$1004,0)),""))</f>
        <v/>
      </c>
      <c r="G74" s="24" t="str">
        <f>IF(OR(N74="",D74=""),"",IFERROR(INDEX('Facturi emise'!$I$5:$I$1004,MATCH(N74&amp;"|"&amp;D74,'Facturi emise'!$A$5:$A$1004,0)),""))</f>
        <v/>
      </c>
      <c r="H74" s="6"/>
      <c r="I74" s="14" t="str">
        <f>IF(OR(N74="",D74=""),"",IFERROR(INDEX('Facturi emise'!$J$5:$J$1004,MATCH(N74&amp;"|"&amp;D74,'Facturi emise'!$A$5:$A$1004,0)),""))</f>
        <v/>
      </c>
      <c r="J74" s="25" t="str">
        <f>IF(OR(N74="",D74=""),"",IFERROR(INDEX('Facturi emise'!$K$5:$K$1004,MATCH(N74&amp;"|"&amp;D74,'Facturi emise'!$A$5:$A$1004,0)),""))</f>
        <v/>
      </c>
      <c r="K74" s="26" t="str">
        <f t="shared" si="4"/>
        <v/>
      </c>
      <c r="L74" s="26" t="str">
        <f t="shared" si="5"/>
        <v/>
      </c>
      <c r="M74" s="27" t="str">
        <f>IF(B74="","",TRIM(IF(N74="","Factura storno nu există în registru. ",IF(ISNA(MATCH(N74&amp;"|"&amp;D74,'Facturi emise'!$A$5:$A$1004,0)),"Linia nu există în factura inițială. ",""))&amp;IF(N(H74)&lt;=0,"Lipsește cantitatea stornată. ","")&amp;IF(AND(N(I74)=IFERROR(INDEX('Facturi emise'!$J$5:$J$1004,MATCH(N74&amp;"|"&amp;D74,'Facturi emise'!$A$5:$A$1004,0)),0),SUMIFS($H$5:$H$1004,$N$5:$N$1004,N74,$D$5:$D$1004,D74,$I$5:$I$1004,I74)&gt;N(G74)),"Stornezi mai mult decât s-a facturat. ","")&amp;IF(AND(N(I74)&gt;0,N(I74)&lt;IFERROR(INDEX('Facturi emise'!$J$5:$J$1004,MATCH(N74&amp;"|"&amp;D74,'Facturi emise'!$A$5:$A$1004,0)),0)),"Reducere de preț pe unitate. ","")))</f>
        <v/>
      </c>
      <c r="N74" s="28" t="str">
        <f>IF(B74="","",IFERROR(INDEX('Registru stornări'!$D$5:$D$304,MATCH(B74,'Registru stornări'!$B$5:$B$304,0)),""))</f>
        <v/>
      </c>
    </row>
    <row r="75" spans="1:14" x14ac:dyDescent="0.2">
      <c r="A75" s="1" t="str">
        <f t="shared" si="3"/>
        <v/>
      </c>
      <c r="B75" s="9"/>
      <c r="C75" s="10" t="str">
        <f>IF(B75="","",COUNTIF(INDEX($B:$B,5):B75,B75))</f>
        <v/>
      </c>
      <c r="D75" s="9"/>
      <c r="E75" s="24" t="str">
        <f>IF(OR(N75="",D75=""),"",IFERROR(INDEX('Facturi emise'!$G$5:$G$1004,MATCH(N75&amp;"|"&amp;D75,'Facturi emise'!$A$5:$A$1004,0)),""))</f>
        <v/>
      </c>
      <c r="F75" s="10" t="str">
        <f>IF(OR(N75="",D75=""),"",IFERROR(INDEX('Facturi emise'!$H$5:$H$1004,MATCH(N75&amp;"|"&amp;D75,'Facturi emise'!$A$5:$A$1004,0)),""))</f>
        <v/>
      </c>
      <c r="G75" s="24" t="str">
        <f>IF(OR(N75="",D75=""),"",IFERROR(INDEX('Facturi emise'!$I$5:$I$1004,MATCH(N75&amp;"|"&amp;D75,'Facturi emise'!$A$5:$A$1004,0)),""))</f>
        <v/>
      </c>
      <c r="H75" s="6"/>
      <c r="I75" s="14" t="str">
        <f>IF(OR(N75="",D75=""),"",IFERROR(INDEX('Facturi emise'!$J$5:$J$1004,MATCH(N75&amp;"|"&amp;D75,'Facturi emise'!$A$5:$A$1004,0)),""))</f>
        <v/>
      </c>
      <c r="J75" s="25" t="str">
        <f>IF(OR(N75="",D75=""),"",IFERROR(INDEX('Facturi emise'!$K$5:$K$1004,MATCH(N75&amp;"|"&amp;D75,'Facturi emise'!$A$5:$A$1004,0)),""))</f>
        <v/>
      </c>
      <c r="K75" s="26" t="str">
        <f t="shared" si="4"/>
        <v/>
      </c>
      <c r="L75" s="26" t="str">
        <f t="shared" si="5"/>
        <v/>
      </c>
      <c r="M75" s="27" t="str">
        <f>IF(B75="","",TRIM(IF(N75="","Factura storno nu există în registru. ",IF(ISNA(MATCH(N75&amp;"|"&amp;D75,'Facturi emise'!$A$5:$A$1004,0)),"Linia nu există în factura inițială. ",""))&amp;IF(N(H75)&lt;=0,"Lipsește cantitatea stornată. ","")&amp;IF(AND(N(I75)=IFERROR(INDEX('Facturi emise'!$J$5:$J$1004,MATCH(N75&amp;"|"&amp;D75,'Facturi emise'!$A$5:$A$1004,0)),0),SUMIFS($H$5:$H$1004,$N$5:$N$1004,N75,$D$5:$D$1004,D75,$I$5:$I$1004,I75)&gt;N(G75)),"Stornezi mai mult decât s-a facturat. ","")&amp;IF(AND(N(I75)&gt;0,N(I75)&lt;IFERROR(INDEX('Facturi emise'!$J$5:$J$1004,MATCH(N75&amp;"|"&amp;D75,'Facturi emise'!$A$5:$A$1004,0)),0)),"Reducere de preț pe unitate. ","")))</f>
        <v/>
      </c>
      <c r="N75" s="28" t="str">
        <f>IF(B75="","",IFERROR(INDEX('Registru stornări'!$D$5:$D$304,MATCH(B75,'Registru stornări'!$B$5:$B$304,0)),""))</f>
        <v/>
      </c>
    </row>
    <row r="76" spans="1:14" x14ac:dyDescent="0.2">
      <c r="A76" s="1" t="str">
        <f t="shared" si="3"/>
        <v/>
      </c>
      <c r="B76" s="9"/>
      <c r="C76" s="10" t="str">
        <f>IF(B76="","",COUNTIF(INDEX($B:$B,5):B76,B76))</f>
        <v/>
      </c>
      <c r="D76" s="9"/>
      <c r="E76" s="24" t="str">
        <f>IF(OR(N76="",D76=""),"",IFERROR(INDEX('Facturi emise'!$G$5:$G$1004,MATCH(N76&amp;"|"&amp;D76,'Facturi emise'!$A$5:$A$1004,0)),""))</f>
        <v/>
      </c>
      <c r="F76" s="10" t="str">
        <f>IF(OR(N76="",D76=""),"",IFERROR(INDEX('Facturi emise'!$H$5:$H$1004,MATCH(N76&amp;"|"&amp;D76,'Facturi emise'!$A$5:$A$1004,0)),""))</f>
        <v/>
      </c>
      <c r="G76" s="24" t="str">
        <f>IF(OR(N76="",D76=""),"",IFERROR(INDEX('Facturi emise'!$I$5:$I$1004,MATCH(N76&amp;"|"&amp;D76,'Facturi emise'!$A$5:$A$1004,0)),""))</f>
        <v/>
      </c>
      <c r="H76" s="6"/>
      <c r="I76" s="14" t="str">
        <f>IF(OR(N76="",D76=""),"",IFERROR(INDEX('Facturi emise'!$J$5:$J$1004,MATCH(N76&amp;"|"&amp;D76,'Facturi emise'!$A$5:$A$1004,0)),""))</f>
        <v/>
      </c>
      <c r="J76" s="25" t="str">
        <f>IF(OR(N76="",D76=""),"",IFERROR(INDEX('Facturi emise'!$K$5:$K$1004,MATCH(N76&amp;"|"&amp;D76,'Facturi emise'!$A$5:$A$1004,0)),""))</f>
        <v/>
      </c>
      <c r="K76" s="26" t="str">
        <f t="shared" si="4"/>
        <v/>
      </c>
      <c r="L76" s="26" t="str">
        <f t="shared" si="5"/>
        <v/>
      </c>
      <c r="M76" s="27" t="str">
        <f>IF(B76="","",TRIM(IF(N76="","Factura storno nu există în registru. ",IF(ISNA(MATCH(N76&amp;"|"&amp;D76,'Facturi emise'!$A$5:$A$1004,0)),"Linia nu există în factura inițială. ",""))&amp;IF(N(H76)&lt;=0,"Lipsește cantitatea stornată. ","")&amp;IF(AND(N(I76)=IFERROR(INDEX('Facturi emise'!$J$5:$J$1004,MATCH(N76&amp;"|"&amp;D76,'Facturi emise'!$A$5:$A$1004,0)),0),SUMIFS($H$5:$H$1004,$N$5:$N$1004,N76,$D$5:$D$1004,D76,$I$5:$I$1004,I76)&gt;N(G76)),"Stornezi mai mult decât s-a facturat. ","")&amp;IF(AND(N(I76)&gt;0,N(I76)&lt;IFERROR(INDEX('Facturi emise'!$J$5:$J$1004,MATCH(N76&amp;"|"&amp;D76,'Facturi emise'!$A$5:$A$1004,0)),0)),"Reducere de preț pe unitate. ","")))</f>
        <v/>
      </c>
      <c r="N76" s="28" t="str">
        <f>IF(B76="","",IFERROR(INDEX('Registru stornări'!$D$5:$D$304,MATCH(B76,'Registru stornări'!$B$5:$B$304,0)),""))</f>
        <v/>
      </c>
    </row>
    <row r="77" spans="1:14" x14ac:dyDescent="0.2">
      <c r="A77" s="1" t="str">
        <f t="shared" si="3"/>
        <v/>
      </c>
      <c r="B77" s="9"/>
      <c r="C77" s="10" t="str">
        <f>IF(B77="","",COUNTIF(INDEX($B:$B,5):B77,B77))</f>
        <v/>
      </c>
      <c r="D77" s="9"/>
      <c r="E77" s="24" t="str">
        <f>IF(OR(N77="",D77=""),"",IFERROR(INDEX('Facturi emise'!$G$5:$G$1004,MATCH(N77&amp;"|"&amp;D77,'Facturi emise'!$A$5:$A$1004,0)),""))</f>
        <v/>
      </c>
      <c r="F77" s="10" t="str">
        <f>IF(OR(N77="",D77=""),"",IFERROR(INDEX('Facturi emise'!$H$5:$H$1004,MATCH(N77&amp;"|"&amp;D77,'Facturi emise'!$A$5:$A$1004,0)),""))</f>
        <v/>
      </c>
      <c r="G77" s="24" t="str">
        <f>IF(OR(N77="",D77=""),"",IFERROR(INDEX('Facturi emise'!$I$5:$I$1004,MATCH(N77&amp;"|"&amp;D77,'Facturi emise'!$A$5:$A$1004,0)),""))</f>
        <v/>
      </c>
      <c r="H77" s="6"/>
      <c r="I77" s="14" t="str">
        <f>IF(OR(N77="",D77=""),"",IFERROR(INDEX('Facturi emise'!$J$5:$J$1004,MATCH(N77&amp;"|"&amp;D77,'Facturi emise'!$A$5:$A$1004,0)),""))</f>
        <v/>
      </c>
      <c r="J77" s="25" t="str">
        <f>IF(OR(N77="",D77=""),"",IFERROR(INDEX('Facturi emise'!$K$5:$K$1004,MATCH(N77&amp;"|"&amp;D77,'Facturi emise'!$A$5:$A$1004,0)),""))</f>
        <v/>
      </c>
      <c r="K77" s="26" t="str">
        <f t="shared" si="4"/>
        <v/>
      </c>
      <c r="L77" s="26" t="str">
        <f t="shared" si="5"/>
        <v/>
      </c>
      <c r="M77" s="27" t="str">
        <f>IF(B77="","",TRIM(IF(N77="","Factura storno nu există în registru. ",IF(ISNA(MATCH(N77&amp;"|"&amp;D77,'Facturi emise'!$A$5:$A$1004,0)),"Linia nu există în factura inițială. ",""))&amp;IF(N(H77)&lt;=0,"Lipsește cantitatea stornată. ","")&amp;IF(AND(N(I77)=IFERROR(INDEX('Facturi emise'!$J$5:$J$1004,MATCH(N77&amp;"|"&amp;D77,'Facturi emise'!$A$5:$A$1004,0)),0),SUMIFS($H$5:$H$1004,$N$5:$N$1004,N77,$D$5:$D$1004,D77,$I$5:$I$1004,I77)&gt;N(G77)),"Stornezi mai mult decât s-a facturat. ","")&amp;IF(AND(N(I77)&gt;0,N(I77)&lt;IFERROR(INDEX('Facturi emise'!$J$5:$J$1004,MATCH(N77&amp;"|"&amp;D77,'Facturi emise'!$A$5:$A$1004,0)),0)),"Reducere de preț pe unitate. ","")))</f>
        <v/>
      </c>
      <c r="N77" s="28" t="str">
        <f>IF(B77="","",IFERROR(INDEX('Registru stornări'!$D$5:$D$304,MATCH(B77,'Registru stornări'!$B$5:$B$304,0)),""))</f>
        <v/>
      </c>
    </row>
    <row r="78" spans="1:14" x14ac:dyDescent="0.2">
      <c r="A78" s="1" t="str">
        <f t="shared" si="3"/>
        <v/>
      </c>
      <c r="B78" s="9"/>
      <c r="C78" s="10" t="str">
        <f>IF(B78="","",COUNTIF(INDEX($B:$B,5):B78,B78))</f>
        <v/>
      </c>
      <c r="D78" s="9"/>
      <c r="E78" s="24" t="str">
        <f>IF(OR(N78="",D78=""),"",IFERROR(INDEX('Facturi emise'!$G$5:$G$1004,MATCH(N78&amp;"|"&amp;D78,'Facturi emise'!$A$5:$A$1004,0)),""))</f>
        <v/>
      </c>
      <c r="F78" s="10" t="str">
        <f>IF(OR(N78="",D78=""),"",IFERROR(INDEX('Facturi emise'!$H$5:$H$1004,MATCH(N78&amp;"|"&amp;D78,'Facturi emise'!$A$5:$A$1004,0)),""))</f>
        <v/>
      </c>
      <c r="G78" s="24" t="str">
        <f>IF(OR(N78="",D78=""),"",IFERROR(INDEX('Facturi emise'!$I$5:$I$1004,MATCH(N78&amp;"|"&amp;D78,'Facturi emise'!$A$5:$A$1004,0)),""))</f>
        <v/>
      </c>
      <c r="H78" s="6"/>
      <c r="I78" s="14" t="str">
        <f>IF(OR(N78="",D78=""),"",IFERROR(INDEX('Facturi emise'!$J$5:$J$1004,MATCH(N78&amp;"|"&amp;D78,'Facturi emise'!$A$5:$A$1004,0)),""))</f>
        <v/>
      </c>
      <c r="J78" s="25" t="str">
        <f>IF(OR(N78="",D78=""),"",IFERROR(INDEX('Facturi emise'!$K$5:$K$1004,MATCH(N78&amp;"|"&amp;D78,'Facturi emise'!$A$5:$A$1004,0)),""))</f>
        <v/>
      </c>
      <c r="K78" s="26" t="str">
        <f t="shared" si="4"/>
        <v/>
      </c>
      <c r="L78" s="26" t="str">
        <f t="shared" si="5"/>
        <v/>
      </c>
      <c r="M78" s="27" t="str">
        <f>IF(B78="","",TRIM(IF(N78="","Factura storno nu există în registru. ",IF(ISNA(MATCH(N78&amp;"|"&amp;D78,'Facturi emise'!$A$5:$A$1004,0)),"Linia nu există în factura inițială. ",""))&amp;IF(N(H78)&lt;=0,"Lipsește cantitatea stornată. ","")&amp;IF(AND(N(I78)=IFERROR(INDEX('Facturi emise'!$J$5:$J$1004,MATCH(N78&amp;"|"&amp;D78,'Facturi emise'!$A$5:$A$1004,0)),0),SUMIFS($H$5:$H$1004,$N$5:$N$1004,N78,$D$5:$D$1004,D78,$I$5:$I$1004,I78)&gt;N(G78)),"Stornezi mai mult decât s-a facturat. ","")&amp;IF(AND(N(I78)&gt;0,N(I78)&lt;IFERROR(INDEX('Facturi emise'!$J$5:$J$1004,MATCH(N78&amp;"|"&amp;D78,'Facturi emise'!$A$5:$A$1004,0)),0)),"Reducere de preț pe unitate. ","")))</f>
        <v/>
      </c>
      <c r="N78" s="28" t="str">
        <f>IF(B78="","",IFERROR(INDEX('Registru stornări'!$D$5:$D$304,MATCH(B78,'Registru stornări'!$B$5:$B$304,0)),""))</f>
        <v/>
      </c>
    </row>
    <row r="79" spans="1:14" x14ac:dyDescent="0.2">
      <c r="A79" s="1" t="str">
        <f t="shared" si="3"/>
        <v/>
      </c>
      <c r="B79" s="9"/>
      <c r="C79" s="10" t="str">
        <f>IF(B79="","",COUNTIF(INDEX($B:$B,5):B79,B79))</f>
        <v/>
      </c>
      <c r="D79" s="9"/>
      <c r="E79" s="24" t="str">
        <f>IF(OR(N79="",D79=""),"",IFERROR(INDEX('Facturi emise'!$G$5:$G$1004,MATCH(N79&amp;"|"&amp;D79,'Facturi emise'!$A$5:$A$1004,0)),""))</f>
        <v/>
      </c>
      <c r="F79" s="10" t="str">
        <f>IF(OR(N79="",D79=""),"",IFERROR(INDEX('Facturi emise'!$H$5:$H$1004,MATCH(N79&amp;"|"&amp;D79,'Facturi emise'!$A$5:$A$1004,0)),""))</f>
        <v/>
      </c>
      <c r="G79" s="24" t="str">
        <f>IF(OR(N79="",D79=""),"",IFERROR(INDEX('Facturi emise'!$I$5:$I$1004,MATCH(N79&amp;"|"&amp;D79,'Facturi emise'!$A$5:$A$1004,0)),""))</f>
        <v/>
      </c>
      <c r="H79" s="6"/>
      <c r="I79" s="14" t="str">
        <f>IF(OR(N79="",D79=""),"",IFERROR(INDEX('Facturi emise'!$J$5:$J$1004,MATCH(N79&amp;"|"&amp;D79,'Facturi emise'!$A$5:$A$1004,0)),""))</f>
        <v/>
      </c>
      <c r="J79" s="25" t="str">
        <f>IF(OR(N79="",D79=""),"",IFERROR(INDEX('Facturi emise'!$K$5:$K$1004,MATCH(N79&amp;"|"&amp;D79,'Facturi emise'!$A$5:$A$1004,0)),""))</f>
        <v/>
      </c>
      <c r="K79" s="26" t="str">
        <f t="shared" si="4"/>
        <v/>
      </c>
      <c r="L79" s="26" t="str">
        <f t="shared" si="5"/>
        <v/>
      </c>
      <c r="M79" s="27" t="str">
        <f>IF(B79="","",TRIM(IF(N79="","Factura storno nu există în registru. ",IF(ISNA(MATCH(N79&amp;"|"&amp;D79,'Facturi emise'!$A$5:$A$1004,0)),"Linia nu există în factura inițială. ",""))&amp;IF(N(H79)&lt;=0,"Lipsește cantitatea stornată. ","")&amp;IF(AND(N(I79)=IFERROR(INDEX('Facturi emise'!$J$5:$J$1004,MATCH(N79&amp;"|"&amp;D79,'Facturi emise'!$A$5:$A$1004,0)),0),SUMIFS($H$5:$H$1004,$N$5:$N$1004,N79,$D$5:$D$1004,D79,$I$5:$I$1004,I79)&gt;N(G79)),"Stornezi mai mult decât s-a facturat. ","")&amp;IF(AND(N(I79)&gt;0,N(I79)&lt;IFERROR(INDEX('Facturi emise'!$J$5:$J$1004,MATCH(N79&amp;"|"&amp;D79,'Facturi emise'!$A$5:$A$1004,0)),0)),"Reducere de preț pe unitate. ","")))</f>
        <v/>
      </c>
      <c r="N79" s="28" t="str">
        <f>IF(B79="","",IFERROR(INDEX('Registru stornări'!$D$5:$D$304,MATCH(B79,'Registru stornări'!$B$5:$B$304,0)),""))</f>
        <v/>
      </c>
    </row>
    <row r="80" spans="1:14" x14ac:dyDescent="0.2">
      <c r="A80" s="1" t="str">
        <f t="shared" si="3"/>
        <v/>
      </c>
      <c r="B80" s="9"/>
      <c r="C80" s="10" t="str">
        <f>IF(B80="","",COUNTIF(INDEX($B:$B,5):B80,B80))</f>
        <v/>
      </c>
      <c r="D80" s="9"/>
      <c r="E80" s="24" t="str">
        <f>IF(OR(N80="",D80=""),"",IFERROR(INDEX('Facturi emise'!$G$5:$G$1004,MATCH(N80&amp;"|"&amp;D80,'Facturi emise'!$A$5:$A$1004,0)),""))</f>
        <v/>
      </c>
      <c r="F80" s="10" t="str">
        <f>IF(OR(N80="",D80=""),"",IFERROR(INDEX('Facturi emise'!$H$5:$H$1004,MATCH(N80&amp;"|"&amp;D80,'Facturi emise'!$A$5:$A$1004,0)),""))</f>
        <v/>
      </c>
      <c r="G80" s="24" t="str">
        <f>IF(OR(N80="",D80=""),"",IFERROR(INDEX('Facturi emise'!$I$5:$I$1004,MATCH(N80&amp;"|"&amp;D80,'Facturi emise'!$A$5:$A$1004,0)),""))</f>
        <v/>
      </c>
      <c r="H80" s="6"/>
      <c r="I80" s="14" t="str">
        <f>IF(OR(N80="",D80=""),"",IFERROR(INDEX('Facturi emise'!$J$5:$J$1004,MATCH(N80&amp;"|"&amp;D80,'Facturi emise'!$A$5:$A$1004,0)),""))</f>
        <v/>
      </c>
      <c r="J80" s="25" t="str">
        <f>IF(OR(N80="",D80=""),"",IFERROR(INDEX('Facturi emise'!$K$5:$K$1004,MATCH(N80&amp;"|"&amp;D80,'Facturi emise'!$A$5:$A$1004,0)),""))</f>
        <v/>
      </c>
      <c r="K80" s="26" t="str">
        <f t="shared" si="4"/>
        <v/>
      </c>
      <c r="L80" s="26" t="str">
        <f t="shared" si="5"/>
        <v/>
      </c>
      <c r="M80" s="27" t="str">
        <f>IF(B80="","",TRIM(IF(N80="","Factura storno nu există în registru. ",IF(ISNA(MATCH(N80&amp;"|"&amp;D80,'Facturi emise'!$A$5:$A$1004,0)),"Linia nu există în factura inițială. ",""))&amp;IF(N(H80)&lt;=0,"Lipsește cantitatea stornată. ","")&amp;IF(AND(N(I80)=IFERROR(INDEX('Facturi emise'!$J$5:$J$1004,MATCH(N80&amp;"|"&amp;D80,'Facturi emise'!$A$5:$A$1004,0)),0),SUMIFS($H$5:$H$1004,$N$5:$N$1004,N80,$D$5:$D$1004,D80,$I$5:$I$1004,I80)&gt;N(G80)),"Stornezi mai mult decât s-a facturat. ","")&amp;IF(AND(N(I80)&gt;0,N(I80)&lt;IFERROR(INDEX('Facturi emise'!$J$5:$J$1004,MATCH(N80&amp;"|"&amp;D80,'Facturi emise'!$A$5:$A$1004,0)),0)),"Reducere de preț pe unitate. ","")))</f>
        <v/>
      </c>
      <c r="N80" s="28" t="str">
        <f>IF(B80="","",IFERROR(INDEX('Registru stornări'!$D$5:$D$304,MATCH(B80,'Registru stornări'!$B$5:$B$304,0)),""))</f>
        <v/>
      </c>
    </row>
    <row r="81" spans="1:14" x14ac:dyDescent="0.2">
      <c r="A81" s="1" t="str">
        <f t="shared" si="3"/>
        <v/>
      </c>
      <c r="B81" s="9"/>
      <c r="C81" s="10" t="str">
        <f>IF(B81="","",COUNTIF(INDEX($B:$B,5):B81,B81))</f>
        <v/>
      </c>
      <c r="D81" s="9"/>
      <c r="E81" s="24" t="str">
        <f>IF(OR(N81="",D81=""),"",IFERROR(INDEX('Facturi emise'!$G$5:$G$1004,MATCH(N81&amp;"|"&amp;D81,'Facturi emise'!$A$5:$A$1004,0)),""))</f>
        <v/>
      </c>
      <c r="F81" s="10" t="str">
        <f>IF(OR(N81="",D81=""),"",IFERROR(INDEX('Facturi emise'!$H$5:$H$1004,MATCH(N81&amp;"|"&amp;D81,'Facturi emise'!$A$5:$A$1004,0)),""))</f>
        <v/>
      </c>
      <c r="G81" s="24" t="str">
        <f>IF(OR(N81="",D81=""),"",IFERROR(INDEX('Facturi emise'!$I$5:$I$1004,MATCH(N81&amp;"|"&amp;D81,'Facturi emise'!$A$5:$A$1004,0)),""))</f>
        <v/>
      </c>
      <c r="H81" s="6"/>
      <c r="I81" s="14" t="str">
        <f>IF(OR(N81="",D81=""),"",IFERROR(INDEX('Facturi emise'!$J$5:$J$1004,MATCH(N81&amp;"|"&amp;D81,'Facturi emise'!$A$5:$A$1004,0)),""))</f>
        <v/>
      </c>
      <c r="J81" s="25" t="str">
        <f>IF(OR(N81="",D81=""),"",IFERROR(INDEX('Facturi emise'!$K$5:$K$1004,MATCH(N81&amp;"|"&amp;D81,'Facturi emise'!$A$5:$A$1004,0)),""))</f>
        <v/>
      </c>
      <c r="K81" s="26" t="str">
        <f t="shared" si="4"/>
        <v/>
      </c>
      <c r="L81" s="26" t="str">
        <f t="shared" si="5"/>
        <v/>
      </c>
      <c r="M81" s="27" t="str">
        <f>IF(B81="","",TRIM(IF(N81="","Factura storno nu există în registru. ",IF(ISNA(MATCH(N81&amp;"|"&amp;D81,'Facturi emise'!$A$5:$A$1004,0)),"Linia nu există în factura inițială. ",""))&amp;IF(N(H81)&lt;=0,"Lipsește cantitatea stornată. ","")&amp;IF(AND(N(I81)=IFERROR(INDEX('Facturi emise'!$J$5:$J$1004,MATCH(N81&amp;"|"&amp;D81,'Facturi emise'!$A$5:$A$1004,0)),0),SUMIFS($H$5:$H$1004,$N$5:$N$1004,N81,$D$5:$D$1004,D81,$I$5:$I$1004,I81)&gt;N(G81)),"Stornezi mai mult decât s-a facturat. ","")&amp;IF(AND(N(I81)&gt;0,N(I81)&lt;IFERROR(INDEX('Facturi emise'!$J$5:$J$1004,MATCH(N81&amp;"|"&amp;D81,'Facturi emise'!$A$5:$A$1004,0)),0)),"Reducere de preț pe unitate. ","")))</f>
        <v/>
      </c>
      <c r="N81" s="28" t="str">
        <f>IF(B81="","",IFERROR(INDEX('Registru stornări'!$D$5:$D$304,MATCH(B81,'Registru stornări'!$B$5:$B$304,0)),""))</f>
        <v/>
      </c>
    </row>
    <row r="82" spans="1:14" x14ac:dyDescent="0.2">
      <c r="A82" s="1" t="str">
        <f t="shared" si="3"/>
        <v/>
      </c>
      <c r="B82" s="9"/>
      <c r="C82" s="10" t="str">
        <f>IF(B82="","",COUNTIF(INDEX($B:$B,5):B82,B82))</f>
        <v/>
      </c>
      <c r="D82" s="9"/>
      <c r="E82" s="24" t="str">
        <f>IF(OR(N82="",D82=""),"",IFERROR(INDEX('Facturi emise'!$G$5:$G$1004,MATCH(N82&amp;"|"&amp;D82,'Facturi emise'!$A$5:$A$1004,0)),""))</f>
        <v/>
      </c>
      <c r="F82" s="10" t="str">
        <f>IF(OR(N82="",D82=""),"",IFERROR(INDEX('Facturi emise'!$H$5:$H$1004,MATCH(N82&amp;"|"&amp;D82,'Facturi emise'!$A$5:$A$1004,0)),""))</f>
        <v/>
      </c>
      <c r="G82" s="24" t="str">
        <f>IF(OR(N82="",D82=""),"",IFERROR(INDEX('Facturi emise'!$I$5:$I$1004,MATCH(N82&amp;"|"&amp;D82,'Facturi emise'!$A$5:$A$1004,0)),""))</f>
        <v/>
      </c>
      <c r="H82" s="6"/>
      <c r="I82" s="14" t="str">
        <f>IF(OR(N82="",D82=""),"",IFERROR(INDEX('Facturi emise'!$J$5:$J$1004,MATCH(N82&amp;"|"&amp;D82,'Facturi emise'!$A$5:$A$1004,0)),""))</f>
        <v/>
      </c>
      <c r="J82" s="25" t="str">
        <f>IF(OR(N82="",D82=""),"",IFERROR(INDEX('Facturi emise'!$K$5:$K$1004,MATCH(N82&amp;"|"&amp;D82,'Facturi emise'!$A$5:$A$1004,0)),""))</f>
        <v/>
      </c>
      <c r="K82" s="26" t="str">
        <f t="shared" si="4"/>
        <v/>
      </c>
      <c r="L82" s="26" t="str">
        <f t="shared" si="5"/>
        <v/>
      </c>
      <c r="M82" s="27" t="str">
        <f>IF(B82="","",TRIM(IF(N82="","Factura storno nu există în registru. ",IF(ISNA(MATCH(N82&amp;"|"&amp;D82,'Facturi emise'!$A$5:$A$1004,0)),"Linia nu există în factura inițială. ",""))&amp;IF(N(H82)&lt;=0,"Lipsește cantitatea stornată. ","")&amp;IF(AND(N(I82)=IFERROR(INDEX('Facturi emise'!$J$5:$J$1004,MATCH(N82&amp;"|"&amp;D82,'Facturi emise'!$A$5:$A$1004,0)),0),SUMIFS($H$5:$H$1004,$N$5:$N$1004,N82,$D$5:$D$1004,D82,$I$5:$I$1004,I82)&gt;N(G82)),"Stornezi mai mult decât s-a facturat. ","")&amp;IF(AND(N(I82)&gt;0,N(I82)&lt;IFERROR(INDEX('Facturi emise'!$J$5:$J$1004,MATCH(N82&amp;"|"&amp;D82,'Facturi emise'!$A$5:$A$1004,0)),0)),"Reducere de preț pe unitate. ","")))</f>
        <v/>
      </c>
      <c r="N82" s="28" t="str">
        <f>IF(B82="","",IFERROR(INDEX('Registru stornări'!$D$5:$D$304,MATCH(B82,'Registru stornări'!$B$5:$B$304,0)),""))</f>
        <v/>
      </c>
    </row>
    <row r="83" spans="1:14" x14ac:dyDescent="0.2">
      <c r="A83" s="1" t="str">
        <f t="shared" si="3"/>
        <v/>
      </c>
      <c r="B83" s="9"/>
      <c r="C83" s="10" t="str">
        <f>IF(B83="","",COUNTIF(INDEX($B:$B,5):B83,B83))</f>
        <v/>
      </c>
      <c r="D83" s="9"/>
      <c r="E83" s="24" t="str">
        <f>IF(OR(N83="",D83=""),"",IFERROR(INDEX('Facturi emise'!$G$5:$G$1004,MATCH(N83&amp;"|"&amp;D83,'Facturi emise'!$A$5:$A$1004,0)),""))</f>
        <v/>
      </c>
      <c r="F83" s="10" t="str">
        <f>IF(OR(N83="",D83=""),"",IFERROR(INDEX('Facturi emise'!$H$5:$H$1004,MATCH(N83&amp;"|"&amp;D83,'Facturi emise'!$A$5:$A$1004,0)),""))</f>
        <v/>
      </c>
      <c r="G83" s="24" t="str">
        <f>IF(OR(N83="",D83=""),"",IFERROR(INDEX('Facturi emise'!$I$5:$I$1004,MATCH(N83&amp;"|"&amp;D83,'Facturi emise'!$A$5:$A$1004,0)),""))</f>
        <v/>
      </c>
      <c r="H83" s="6"/>
      <c r="I83" s="14" t="str">
        <f>IF(OR(N83="",D83=""),"",IFERROR(INDEX('Facturi emise'!$J$5:$J$1004,MATCH(N83&amp;"|"&amp;D83,'Facturi emise'!$A$5:$A$1004,0)),""))</f>
        <v/>
      </c>
      <c r="J83" s="25" t="str">
        <f>IF(OR(N83="",D83=""),"",IFERROR(INDEX('Facturi emise'!$K$5:$K$1004,MATCH(N83&amp;"|"&amp;D83,'Facturi emise'!$A$5:$A$1004,0)),""))</f>
        <v/>
      </c>
      <c r="K83" s="26" t="str">
        <f t="shared" si="4"/>
        <v/>
      </c>
      <c r="L83" s="26" t="str">
        <f t="shared" si="5"/>
        <v/>
      </c>
      <c r="M83" s="27" t="str">
        <f>IF(B83="","",TRIM(IF(N83="","Factura storno nu există în registru. ",IF(ISNA(MATCH(N83&amp;"|"&amp;D83,'Facturi emise'!$A$5:$A$1004,0)),"Linia nu există în factura inițială. ",""))&amp;IF(N(H83)&lt;=0,"Lipsește cantitatea stornată. ","")&amp;IF(AND(N(I83)=IFERROR(INDEX('Facturi emise'!$J$5:$J$1004,MATCH(N83&amp;"|"&amp;D83,'Facturi emise'!$A$5:$A$1004,0)),0),SUMIFS($H$5:$H$1004,$N$5:$N$1004,N83,$D$5:$D$1004,D83,$I$5:$I$1004,I83)&gt;N(G83)),"Stornezi mai mult decât s-a facturat. ","")&amp;IF(AND(N(I83)&gt;0,N(I83)&lt;IFERROR(INDEX('Facturi emise'!$J$5:$J$1004,MATCH(N83&amp;"|"&amp;D83,'Facturi emise'!$A$5:$A$1004,0)),0)),"Reducere de preț pe unitate. ","")))</f>
        <v/>
      </c>
      <c r="N83" s="28" t="str">
        <f>IF(B83="","",IFERROR(INDEX('Registru stornări'!$D$5:$D$304,MATCH(B83,'Registru stornări'!$B$5:$B$304,0)),""))</f>
        <v/>
      </c>
    </row>
    <row r="84" spans="1:14" x14ac:dyDescent="0.2">
      <c r="A84" s="1" t="str">
        <f t="shared" si="3"/>
        <v/>
      </c>
      <c r="B84" s="9"/>
      <c r="C84" s="10" t="str">
        <f>IF(B84="","",COUNTIF(INDEX($B:$B,5):B84,B84))</f>
        <v/>
      </c>
      <c r="D84" s="9"/>
      <c r="E84" s="24" t="str">
        <f>IF(OR(N84="",D84=""),"",IFERROR(INDEX('Facturi emise'!$G$5:$G$1004,MATCH(N84&amp;"|"&amp;D84,'Facturi emise'!$A$5:$A$1004,0)),""))</f>
        <v/>
      </c>
      <c r="F84" s="10" t="str">
        <f>IF(OR(N84="",D84=""),"",IFERROR(INDEX('Facturi emise'!$H$5:$H$1004,MATCH(N84&amp;"|"&amp;D84,'Facturi emise'!$A$5:$A$1004,0)),""))</f>
        <v/>
      </c>
      <c r="G84" s="24" t="str">
        <f>IF(OR(N84="",D84=""),"",IFERROR(INDEX('Facturi emise'!$I$5:$I$1004,MATCH(N84&amp;"|"&amp;D84,'Facturi emise'!$A$5:$A$1004,0)),""))</f>
        <v/>
      </c>
      <c r="H84" s="6"/>
      <c r="I84" s="14" t="str">
        <f>IF(OR(N84="",D84=""),"",IFERROR(INDEX('Facturi emise'!$J$5:$J$1004,MATCH(N84&amp;"|"&amp;D84,'Facturi emise'!$A$5:$A$1004,0)),""))</f>
        <v/>
      </c>
      <c r="J84" s="25" t="str">
        <f>IF(OR(N84="",D84=""),"",IFERROR(INDEX('Facturi emise'!$K$5:$K$1004,MATCH(N84&amp;"|"&amp;D84,'Facturi emise'!$A$5:$A$1004,0)),""))</f>
        <v/>
      </c>
      <c r="K84" s="26" t="str">
        <f t="shared" si="4"/>
        <v/>
      </c>
      <c r="L84" s="26" t="str">
        <f t="shared" si="5"/>
        <v/>
      </c>
      <c r="M84" s="27" t="str">
        <f>IF(B84="","",TRIM(IF(N84="","Factura storno nu există în registru. ",IF(ISNA(MATCH(N84&amp;"|"&amp;D84,'Facturi emise'!$A$5:$A$1004,0)),"Linia nu există în factura inițială. ",""))&amp;IF(N(H84)&lt;=0,"Lipsește cantitatea stornată. ","")&amp;IF(AND(N(I84)=IFERROR(INDEX('Facturi emise'!$J$5:$J$1004,MATCH(N84&amp;"|"&amp;D84,'Facturi emise'!$A$5:$A$1004,0)),0),SUMIFS($H$5:$H$1004,$N$5:$N$1004,N84,$D$5:$D$1004,D84,$I$5:$I$1004,I84)&gt;N(G84)),"Stornezi mai mult decât s-a facturat. ","")&amp;IF(AND(N(I84)&gt;0,N(I84)&lt;IFERROR(INDEX('Facturi emise'!$J$5:$J$1004,MATCH(N84&amp;"|"&amp;D84,'Facturi emise'!$A$5:$A$1004,0)),0)),"Reducere de preț pe unitate. ","")))</f>
        <v/>
      </c>
      <c r="N84" s="28" t="str">
        <f>IF(B84="","",IFERROR(INDEX('Registru stornări'!$D$5:$D$304,MATCH(B84,'Registru stornări'!$B$5:$B$304,0)),""))</f>
        <v/>
      </c>
    </row>
    <row r="85" spans="1:14" x14ac:dyDescent="0.2">
      <c r="A85" s="1" t="str">
        <f t="shared" si="3"/>
        <v/>
      </c>
      <c r="B85" s="9"/>
      <c r="C85" s="10" t="str">
        <f>IF(B85="","",COUNTIF(INDEX($B:$B,5):B85,B85))</f>
        <v/>
      </c>
      <c r="D85" s="9"/>
      <c r="E85" s="24" t="str">
        <f>IF(OR(N85="",D85=""),"",IFERROR(INDEX('Facturi emise'!$G$5:$G$1004,MATCH(N85&amp;"|"&amp;D85,'Facturi emise'!$A$5:$A$1004,0)),""))</f>
        <v/>
      </c>
      <c r="F85" s="10" t="str">
        <f>IF(OR(N85="",D85=""),"",IFERROR(INDEX('Facturi emise'!$H$5:$H$1004,MATCH(N85&amp;"|"&amp;D85,'Facturi emise'!$A$5:$A$1004,0)),""))</f>
        <v/>
      </c>
      <c r="G85" s="24" t="str">
        <f>IF(OR(N85="",D85=""),"",IFERROR(INDEX('Facturi emise'!$I$5:$I$1004,MATCH(N85&amp;"|"&amp;D85,'Facturi emise'!$A$5:$A$1004,0)),""))</f>
        <v/>
      </c>
      <c r="H85" s="6"/>
      <c r="I85" s="14" t="str">
        <f>IF(OR(N85="",D85=""),"",IFERROR(INDEX('Facturi emise'!$J$5:$J$1004,MATCH(N85&amp;"|"&amp;D85,'Facturi emise'!$A$5:$A$1004,0)),""))</f>
        <v/>
      </c>
      <c r="J85" s="25" t="str">
        <f>IF(OR(N85="",D85=""),"",IFERROR(INDEX('Facturi emise'!$K$5:$K$1004,MATCH(N85&amp;"|"&amp;D85,'Facturi emise'!$A$5:$A$1004,0)),""))</f>
        <v/>
      </c>
      <c r="K85" s="26" t="str">
        <f t="shared" si="4"/>
        <v/>
      </c>
      <c r="L85" s="26" t="str">
        <f t="shared" si="5"/>
        <v/>
      </c>
      <c r="M85" s="27" t="str">
        <f>IF(B85="","",TRIM(IF(N85="","Factura storno nu există în registru. ",IF(ISNA(MATCH(N85&amp;"|"&amp;D85,'Facturi emise'!$A$5:$A$1004,0)),"Linia nu există în factura inițială. ",""))&amp;IF(N(H85)&lt;=0,"Lipsește cantitatea stornată. ","")&amp;IF(AND(N(I85)=IFERROR(INDEX('Facturi emise'!$J$5:$J$1004,MATCH(N85&amp;"|"&amp;D85,'Facturi emise'!$A$5:$A$1004,0)),0),SUMIFS($H$5:$H$1004,$N$5:$N$1004,N85,$D$5:$D$1004,D85,$I$5:$I$1004,I85)&gt;N(G85)),"Stornezi mai mult decât s-a facturat. ","")&amp;IF(AND(N(I85)&gt;0,N(I85)&lt;IFERROR(INDEX('Facturi emise'!$J$5:$J$1004,MATCH(N85&amp;"|"&amp;D85,'Facturi emise'!$A$5:$A$1004,0)),0)),"Reducere de preț pe unitate. ","")))</f>
        <v/>
      </c>
      <c r="N85" s="28" t="str">
        <f>IF(B85="","",IFERROR(INDEX('Registru stornări'!$D$5:$D$304,MATCH(B85,'Registru stornări'!$B$5:$B$304,0)),""))</f>
        <v/>
      </c>
    </row>
    <row r="86" spans="1:14" x14ac:dyDescent="0.2">
      <c r="A86" s="1" t="str">
        <f t="shared" si="3"/>
        <v/>
      </c>
      <c r="B86" s="9"/>
      <c r="C86" s="10" t="str">
        <f>IF(B86="","",COUNTIF(INDEX($B:$B,5):B86,B86))</f>
        <v/>
      </c>
      <c r="D86" s="9"/>
      <c r="E86" s="24" t="str">
        <f>IF(OR(N86="",D86=""),"",IFERROR(INDEX('Facturi emise'!$G$5:$G$1004,MATCH(N86&amp;"|"&amp;D86,'Facturi emise'!$A$5:$A$1004,0)),""))</f>
        <v/>
      </c>
      <c r="F86" s="10" t="str">
        <f>IF(OR(N86="",D86=""),"",IFERROR(INDEX('Facturi emise'!$H$5:$H$1004,MATCH(N86&amp;"|"&amp;D86,'Facturi emise'!$A$5:$A$1004,0)),""))</f>
        <v/>
      </c>
      <c r="G86" s="24" t="str">
        <f>IF(OR(N86="",D86=""),"",IFERROR(INDEX('Facturi emise'!$I$5:$I$1004,MATCH(N86&amp;"|"&amp;D86,'Facturi emise'!$A$5:$A$1004,0)),""))</f>
        <v/>
      </c>
      <c r="H86" s="6"/>
      <c r="I86" s="14" t="str">
        <f>IF(OR(N86="",D86=""),"",IFERROR(INDEX('Facturi emise'!$J$5:$J$1004,MATCH(N86&amp;"|"&amp;D86,'Facturi emise'!$A$5:$A$1004,0)),""))</f>
        <v/>
      </c>
      <c r="J86" s="25" t="str">
        <f>IF(OR(N86="",D86=""),"",IFERROR(INDEX('Facturi emise'!$K$5:$K$1004,MATCH(N86&amp;"|"&amp;D86,'Facturi emise'!$A$5:$A$1004,0)),""))</f>
        <v/>
      </c>
      <c r="K86" s="26" t="str">
        <f t="shared" si="4"/>
        <v/>
      </c>
      <c r="L86" s="26" t="str">
        <f t="shared" si="5"/>
        <v/>
      </c>
      <c r="M86" s="27" t="str">
        <f>IF(B86="","",TRIM(IF(N86="","Factura storno nu există în registru. ",IF(ISNA(MATCH(N86&amp;"|"&amp;D86,'Facturi emise'!$A$5:$A$1004,0)),"Linia nu există în factura inițială. ",""))&amp;IF(N(H86)&lt;=0,"Lipsește cantitatea stornată. ","")&amp;IF(AND(N(I86)=IFERROR(INDEX('Facturi emise'!$J$5:$J$1004,MATCH(N86&amp;"|"&amp;D86,'Facturi emise'!$A$5:$A$1004,0)),0),SUMIFS($H$5:$H$1004,$N$5:$N$1004,N86,$D$5:$D$1004,D86,$I$5:$I$1004,I86)&gt;N(G86)),"Stornezi mai mult decât s-a facturat. ","")&amp;IF(AND(N(I86)&gt;0,N(I86)&lt;IFERROR(INDEX('Facturi emise'!$J$5:$J$1004,MATCH(N86&amp;"|"&amp;D86,'Facturi emise'!$A$5:$A$1004,0)),0)),"Reducere de preț pe unitate. ","")))</f>
        <v/>
      </c>
      <c r="N86" s="28" t="str">
        <f>IF(B86="","",IFERROR(INDEX('Registru stornări'!$D$5:$D$304,MATCH(B86,'Registru stornări'!$B$5:$B$304,0)),""))</f>
        <v/>
      </c>
    </row>
    <row r="87" spans="1:14" x14ac:dyDescent="0.2">
      <c r="A87" s="1" t="str">
        <f t="shared" si="3"/>
        <v/>
      </c>
      <c r="B87" s="9"/>
      <c r="C87" s="10" t="str">
        <f>IF(B87="","",COUNTIF(INDEX($B:$B,5):B87,B87))</f>
        <v/>
      </c>
      <c r="D87" s="9"/>
      <c r="E87" s="24" t="str">
        <f>IF(OR(N87="",D87=""),"",IFERROR(INDEX('Facturi emise'!$G$5:$G$1004,MATCH(N87&amp;"|"&amp;D87,'Facturi emise'!$A$5:$A$1004,0)),""))</f>
        <v/>
      </c>
      <c r="F87" s="10" t="str">
        <f>IF(OR(N87="",D87=""),"",IFERROR(INDEX('Facturi emise'!$H$5:$H$1004,MATCH(N87&amp;"|"&amp;D87,'Facturi emise'!$A$5:$A$1004,0)),""))</f>
        <v/>
      </c>
      <c r="G87" s="24" t="str">
        <f>IF(OR(N87="",D87=""),"",IFERROR(INDEX('Facturi emise'!$I$5:$I$1004,MATCH(N87&amp;"|"&amp;D87,'Facturi emise'!$A$5:$A$1004,0)),""))</f>
        <v/>
      </c>
      <c r="H87" s="6"/>
      <c r="I87" s="14" t="str">
        <f>IF(OR(N87="",D87=""),"",IFERROR(INDEX('Facturi emise'!$J$5:$J$1004,MATCH(N87&amp;"|"&amp;D87,'Facturi emise'!$A$5:$A$1004,0)),""))</f>
        <v/>
      </c>
      <c r="J87" s="25" t="str">
        <f>IF(OR(N87="",D87=""),"",IFERROR(INDEX('Facturi emise'!$K$5:$K$1004,MATCH(N87&amp;"|"&amp;D87,'Facturi emise'!$A$5:$A$1004,0)),""))</f>
        <v/>
      </c>
      <c r="K87" s="26" t="str">
        <f t="shared" si="4"/>
        <v/>
      </c>
      <c r="L87" s="26" t="str">
        <f t="shared" si="5"/>
        <v/>
      </c>
      <c r="M87" s="27" t="str">
        <f>IF(B87="","",TRIM(IF(N87="","Factura storno nu există în registru. ",IF(ISNA(MATCH(N87&amp;"|"&amp;D87,'Facturi emise'!$A$5:$A$1004,0)),"Linia nu există în factura inițială. ",""))&amp;IF(N(H87)&lt;=0,"Lipsește cantitatea stornată. ","")&amp;IF(AND(N(I87)=IFERROR(INDEX('Facturi emise'!$J$5:$J$1004,MATCH(N87&amp;"|"&amp;D87,'Facturi emise'!$A$5:$A$1004,0)),0),SUMIFS($H$5:$H$1004,$N$5:$N$1004,N87,$D$5:$D$1004,D87,$I$5:$I$1004,I87)&gt;N(G87)),"Stornezi mai mult decât s-a facturat. ","")&amp;IF(AND(N(I87)&gt;0,N(I87)&lt;IFERROR(INDEX('Facturi emise'!$J$5:$J$1004,MATCH(N87&amp;"|"&amp;D87,'Facturi emise'!$A$5:$A$1004,0)),0)),"Reducere de preț pe unitate. ","")))</f>
        <v/>
      </c>
      <c r="N87" s="28" t="str">
        <f>IF(B87="","",IFERROR(INDEX('Registru stornări'!$D$5:$D$304,MATCH(B87,'Registru stornări'!$B$5:$B$304,0)),""))</f>
        <v/>
      </c>
    </row>
    <row r="88" spans="1:14" x14ac:dyDescent="0.2">
      <c r="A88" s="1" t="str">
        <f t="shared" si="3"/>
        <v/>
      </c>
      <c r="B88" s="9"/>
      <c r="C88" s="10" t="str">
        <f>IF(B88="","",COUNTIF(INDEX($B:$B,5):B88,B88))</f>
        <v/>
      </c>
      <c r="D88" s="9"/>
      <c r="E88" s="24" t="str">
        <f>IF(OR(N88="",D88=""),"",IFERROR(INDEX('Facturi emise'!$G$5:$G$1004,MATCH(N88&amp;"|"&amp;D88,'Facturi emise'!$A$5:$A$1004,0)),""))</f>
        <v/>
      </c>
      <c r="F88" s="10" t="str">
        <f>IF(OR(N88="",D88=""),"",IFERROR(INDEX('Facturi emise'!$H$5:$H$1004,MATCH(N88&amp;"|"&amp;D88,'Facturi emise'!$A$5:$A$1004,0)),""))</f>
        <v/>
      </c>
      <c r="G88" s="24" t="str">
        <f>IF(OR(N88="",D88=""),"",IFERROR(INDEX('Facturi emise'!$I$5:$I$1004,MATCH(N88&amp;"|"&amp;D88,'Facturi emise'!$A$5:$A$1004,0)),""))</f>
        <v/>
      </c>
      <c r="H88" s="6"/>
      <c r="I88" s="14" t="str">
        <f>IF(OR(N88="",D88=""),"",IFERROR(INDEX('Facturi emise'!$J$5:$J$1004,MATCH(N88&amp;"|"&amp;D88,'Facturi emise'!$A$5:$A$1004,0)),""))</f>
        <v/>
      </c>
      <c r="J88" s="25" t="str">
        <f>IF(OR(N88="",D88=""),"",IFERROR(INDEX('Facturi emise'!$K$5:$K$1004,MATCH(N88&amp;"|"&amp;D88,'Facturi emise'!$A$5:$A$1004,0)),""))</f>
        <v/>
      </c>
      <c r="K88" s="26" t="str">
        <f t="shared" si="4"/>
        <v/>
      </c>
      <c r="L88" s="26" t="str">
        <f t="shared" si="5"/>
        <v/>
      </c>
      <c r="M88" s="27" t="str">
        <f>IF(B88="","",TRIM(IF(N88="","Factura storno nu există în registru. ",IF(ISNA(MATCH(N88&amp;"|"&amp;D88,'Facturi emise'!$A$5:$A$1004,0)),"Linia nu există în factura inițială. ",""))&amp;IF(N(H88)&lt;=0,"Lipsește cantitatea stornată. ","")&amp;IF(AND(N(I88)=IFERROR(INDEX('Facturi emise'!$J$5:$J$1004,MATCH(N88&amp;"|"&amp;D88,'Facturi emise'!$A$5:$A$1004,0)),0),SUMIFS($H$5:$H$1004,$N$5:$N$1004,N88,$D$5:$D$1004,D88,$I$5:$I$1004,I88)&gt;N(G88)),"Stornezi mai mult decât s-a facturat. ","")&amp;IF(AND(N(I88)&gt;0,N(I88)&lt;IFERROR(INDEX('Facturi emise'!$J$5:$J$1004,MATCH(N88&amp;"|"&amp;D88,'Facturi emise'!$A$5:$A$1004,0)),0)),"Reducere de preț pe unitate. ","")))</f>
        <v/>
      </c>
      <c r="N88" s="28" t="str">
        <f>IF(B88="","",IFERROR(INDEX('Registru stornări'!$D$5:$D$304,MATCH(B88,'Registru stornări'!$B$5:$B$304,0)),""))</f>
        <v/>
      </c>
    </row>
    <row r="89" spans="1:14" x14ac:dyDescent="0.2">
      <c r="A89" s="1" t="str">
        <f t="shared" si="3"/>
        <v/>
      </c>
      <c r="B89" s="9"/>
      <c r="C89" s="10" t="str">
        <f>IF(B89="","",COUNTIF(INDEX($B:$B,5):B89,B89))</f>
        <v/>
      </c>
      <c r="D89" s="9"/>
      <c r="E89" s="24" t="str">
        <f>IF(OR(N89="",D89=""),"",IFERROR(INDEX('Facturi emise'!$G$5:$G$1004,MATCH(N89&amp;"|"&amp;D89,'Facturi emise'!$A$5:$A$1004,0)),""))</f>
        <v/>
      </c>
      <c r="F89" s="10" t="str">
        <f>IF(OR(N89="",D89=""),"",IFERROR(INDEX('Facturi emise'!$H$5:$H$1004,MATCH(N89&amp;"|"&amp;D89,'Facturi emise'!$A$5:$A$1004,0)),""))</f>
        <v/>
      </c>
      <c r="G89" s="24" t="str">
        <f>IF(OR(N89="",D89=""),"",IFERROR(INDEX('Facturi emise'!$I$5:$I$1004,MATCH(N89&amp;"|"&amp;D89,'Facturi emise'!$A$5:$A$1004,0)),""))</f>
        <v/>
      </c>
      <c r="H89" s="6"/>
      <c r="I89" s="14" t="str">
        <f>IF(OR(N89="",D89=""),"",IFERROR(INDEX('Facturi emise'!$J$5:$J$1004,MATCH(N89&amp;"|"&amp;D89,'Facturi emise'!$A$5:$A$1004,0)),""))</f>
        <v/>
      </c>
      <c r="J89" s="25" t="str">
        <f>IF(OR(N89="",D89=""),"",IFERROR(INDEX('Facturi emise'!$K$5:$K$1004,MATCH(N89&amp;"|"&amp;D89,'Facturi emise'!$A$5:$A$1004,0)),""))</f>
        <v/>
      </c>
      <c r="K89" s="26" t="str">
        <f t="shared" si="4"/>
        <v/>
      </c>
      <c r="L89" s="26" t="str">
        <f t="shared" si="5"/>
        <v/>
      </c>
      <c r="M89" s="27" t="str">
        <f>IF(B89="","",TRIM(IF(N89="","Factura storno nu există în registru. ",IF(ISNA(MATCH(N89&amp;"|"&amp;D89,'Facturi emise'!$A$5:$A$1004,0)),"Linia nu există în factura inițială. ",""))&amp;IF(N(H89)&lt;=0,"Lipsește cantitatea stornată. ","")&amp;IF(AND(N(I89)=IFERROR(INDEX('Facturi emise'!$J$5:$J$1004,MATCH(N89&amp;"|"&amp;D89,'Facturi emise'!$A$5:$A$1004,0)),0),SUMIFS($H$5:$H$1004,$N$5:$N$1004,N89,$D$5:$D$1004,D89,$I$5:$I$1004,I89)&gt;N(G89)),"Stornezi mai mult decât s-a facturat. ","")&amp;IF(AND(N(I89)&gt;0,N(I89)&lt;IFERROR(INDEX('Facturi emise'!$J$5:$J$1004,MATCH(N89&amp;"|"&amp;D89,'Facturi emise'!$A$5:$A$1004,0)),0)),"Reducere de preț pe unitate. ","")))</f>
        <v/>
      </c>
      <c r="N89" s="28" t="str">
        <f>IF(B89="","",IFERROR(INDEX('Registru stornări'!$D$5:$D$304,MATCH(B89,'Registru stornări'!$B$5:$B$304,0)),""))</f>
        <v/>
      </c>
    </row>
    <row r="90" spans="1:14" x14ac:dyDescent="0.2">
      <c r="A90" s="1" t="str">
        <f t="shared" si="3"/>
        <v/>
      </c>
      <c r="B90" s="9"/>
      <c r="C90" s="10" t="str">
        <f>IF(B90="","",COUNTIF(INDEX($B:$B,5):B90,B90))</f>
        <v/>
      </c>
      <c r="D90" s="9"/>
      <c r="E90" s="24" t="str">
        <f>IF(OR(N90="",D90=""),"",IFERROR(INDEX('Facturi emise'!$G$5:$G$1004,MATCH(N90&amp;"|"&amp;D90,'Facturi emise'!$A$5:$A$1004,0)),""))</f>
        <v/>
      </c>
      <c r="F90" s="10" t="str">
        <f>IF(OR(N90="",D90=""),"",IFERROR(INDEX('Facturi emise'!$H$5:$H$1004,MATCH(N90&amp;"|"&amp;D90,'Facturi emise'!$A$5:$A$1004,0)),""))</f>
        <v/>
      </c>
      <c r="G90" s="24" t="str">
        <f>IF(OR(N90="",D90=""),"",IFERROR(INDEX('Facturi emise'!$I$5:$I$1004,MATCH(N90&amp;"|"&amp;D90,'Facturi emise'!$A$5:$A$1004,0)),""))</f>
        <v/>
      </c>
      <c r="H90" s="6"/>
      <c r="I90" s="14" t="str">
        <f>IF(OR(N90="",D90=""),"",IFERROR(INDEX('Facturi emise'!$J$5:$J$1004,MATCH(N90&amp;"|"&amp;D90,'Facturi emise'!$A$5:$A$1004,0)),""))</f>
        <v/>
      </c>
      <c r="J90" s="25" t="str">
        <f>IF(OR(N90="",D90=""),"",IFERROR(INDEX('Facturi emise'!$K$5:$K$1004,MATCH(N90&amp;"|"&amp;D90,'Facturi emise'!$A$5:$A$1004,0)),""))</f>
        <v/>
      </c>
      <c r="K90" s="26" t="str">
        <f t="shared" si="4"/>
        <v/>
      </c>
      <c r="L90" s="26" t="str">
        <f t="shared" si="5"/>
        <v/>
      </c>
      <c r="M90" s="27" t="str">
        <f>IF(B90="","",TRIM(IF(N90="","Factura storno nu există în registru. ",IF(ISNA(MATCH(N90&amp;"|"&amp;D90,'Facturi emise'!$A$5:$A$1004,0)),"Linia nu există în factura inițială. ",""))&amp;IF(N(H90)&lt;=0,"Lipsește cantitatea stornată. ","")&amp;IF(AND(N(I90)=IFERROR(INDEX('Facturi emise'!$J$5:$J$1004,MATCH(N90&amp;"|"&amp;D90,'Facturi emise'!$A$5:$A$1004,0)),0),SUMIFS($H$5:$H$1004,$N$5:$N$1004,N90,$D$5:$D$1004,D90,$I$5:$I$1004,I90)&gt;N(G90)),"Stornezi mai mult decât s-a facturat. ","")&amp;IF(AND(N(I90)&gt;0,N(I90)&lt;IFERROR(INDEX('Facturi emise'!$J$5:$J$1004,MATCH(N90&amp;"|"&amp;D90,'Facturi emise'!$A$5:$A$1004,0)),0)),"Reducere de preț pe unitate. ","")))</f>
        <v/>
      </c>
      <c r="N90" s="28" t="str">
        <f>IF(B90="","",IFERROR(INDEX('Registru stornări'!$D$5:$D$304,MATCH(B90,'Registru stornări'!$B$5:$B$304,0)),""))</f>
        <v/>
      </c>
    </row>
    <row r="91" spans="1:14" x14ac:dyDescent="0.2">
      <c r="A91" s="1" t="str">
        <f t="shared" si="3"/>
        <v/>
      </c>
      <c r="B91" s="9"/>
      <c r="C91" s="10" t="str">
        <f>IF(B91="","",COUNTIF(INDEX($B:$B,5):B91,B91))</f>
        <v/>
      </c>
      <c r="D91" s="9"/>
      <c r="E91" s="24" t="str">
        <f>IF(OR(N91="",D91=""),"",IFERROR(INDEX('Facturi emise'!$G$5:$G$1004,MATCH(N91&amp;"|"&amp;D91,'Facturi emise'!$A$5:$A$1004,0)),""))</f>
        <v/>
      </c>
      <c r="F91" s="10" t="str">
        <f>IF(OR(N91="",D91=""),"",IFERROR(INDEX('Facturi emise'!$H$5:$H$1004,MATCH(N91&amp;"|"&amp;D91,'Facturi emise'!$A$5:$A$1004,0)),""))</f>
        <v/>
      </c>
      <c r="G91" s="24" t="str">
        <f>IF(OR(N91="",D91=""),"",IFERROR(INDEX('Facturi emise'!$I$5:$I$1004,MATCH(N91&amp;"|"&amp;D91,'Facturi emise'!$A$5:$A$1004,0)),""))</f>
        <v/>
      </c>
      <c r="H91" s="6"/>
      <c r="I91" s="14" t="str">
        <f>IF(OR(N91="",D91=""),"",IFERROR(INDEX('Facturi emise'!$J$5:$J$1004,MATCH(N91&amp;"|"&amp;D91,'Facturi emise'!$A$5:$A$1004,0)),""))</f>
        <v/>
      </c>
      <c r="J91" s="25" t="str">
        <f>IF(OR(N91="",D91=""),"",IFERROR(INDEX('Facturi emise'!$K$5:$K$1004,MATCH(N91&amp;"|"&amp;D91,'Facturi emise'!$A$5:$A$1004,0)),""))</f>
        <v/>
      </c>
      <c r="K91" s="26" t="str">
        <f t="shared" si="4"/>
        <v/>
      </c>
      <c r="L91" s="26" t="str">
        <f t="shared" si="5"/>
        <v/>
      </c>
      <c r="M91" s="27" t="str">
        <f>IF(B91="","",TRIM(IF(N91="","Factura storno nu există în registru. ",IF(ISNA(MATCH(N91&amp;"|"&amp;D91,'Facturi emise'!$A$5:$A$1004,0)),"Linia nu există în factura inițială. ",""))&amp;IF(N(H91)&lt;=0,"Lipsește cantitatea stornată. ","")&amp;IF(AND(N(I91)=IFERROR(INDEX('Facturi emise'!$J$5:$J$1004,MATCH(N91&amp;"|"&amp;D91,'Facturi emise'!$A$5:$A$1004,0)),0),SUMIFS($H$5:$H$1004,$N$5:$N$1004,N91,$D$5:$D$1004,D91,$I$5:$I$1004,I91)&gt;N(G91)),"Stornezi mai mult decât s-a facturat. ","")&amp;IF(AND(N(I91)&gt;0,N(I91)&lt;IFERROR(INDEX('Facturi emise'!$J$5:$J$1004,MATCH(N91&amp;"|"&amp;D91,'Facturi emise'!$A$5:$A$1004,0)),0)),"Reducere de preț pe unitate. ","")))</f>
        <v/>
      </c>
      <c r="N91" s="28" t="str">
        <f>IF(B91="","",IFERROR(INDEX('Registru stornări'!$D$5:$D$304,MATCH(B91,'Registru stornări'!$B$5:$B$304,0)),""))</f>
        <v/>
      </c>
    </row>
    <row r="92" spans="1:14" x14ac:dyDescent="0.2">
      <c r="A92" s="1" t="str">
        <f t="shared" si="3"/>
        <v/>
      </c>
      <c r="B92" s="9"/>
      <c r="C92" s="10" t="str">
        <f>IF(B92="","",COUNTIF(INDEX($B:$B,5):B92,B92))</f>
        <v/>
      </c>
      <c r="D92" s="9"/>
      <c r="E92" s="24" t="str">
        <f>IF(OR(N92="",D92=""),"",IFERROR(INDEX('Facturi emise'!$G$5:$G$1004,MATCH(N92&amp;"|"&amp;D92,'Facturi emise'!$A$5:$A$1004,0)),""))</f>
        <v/>
      </c>
      <c r="F92" s="10" t="str">
        <f>IF(OR(N92="",D92=""),"",IFERROR(INDEX('Facturi emise'!$H$5:$H$1004,MATCH(N92&amp;"|"&amp;D92,'Facturi emise'!$A$5:$A$1004,0)),""))</f>
        <v/>
      </c>
      <c r="G92" s="24" t="str">
        <f>IF(OR(N92="",D92=""),"",IFERROR(INDEX('Facturi emise'!$I$5:$I$1004,MATCH(N92&amp;"|"&amp;D92,'Facturi emise'!$A$5:$A$1004,0)),""))</f>
        <v/>
      </c>
      <c r="H92" s="6"/>
      <c r="I92" s="14" t="str">
        <f>IF(OR(N92="",D92=""),"",IFERROR(INDEX('Facturi emise'!$J$5:$J$1004,MATCH(N92&amp;"|"&amp;D92,'Facturi emise'!$A$5:$A$1004,0)),""))</f>
        <v/>
      </c>
      <c r="J92" s="25" t="str">
        <f>IF(OR(N92="",D92=""),"",IFERROR(INDEX('Facturi emise'!$K$5:$K$1004,MATCH(N92&amp;"|"&amp;D92,'Facturi emise'!$A$5:$A$1004,0)),""))</f>
        <v/>
      </c>
      <c r="K92" s="26" t="str">
        <f t="shared" si="4"/>
        <v/>
      </c>
      <c r="L92" s="26" t="str">
        <f t="shared" si="5"/>
        <v/>
      </c>
      <c r="M92" s="27" t="str">
        <f>IF(B92="","",TRIM(IF(N92="","Factura storno nu există în registru. ",IF(ISNA(MATCH(N92&amp;"|"&amp;D92,'Facturi emise'!$A$5:$A$1004,0)),"Linia nu există în factura inițială. ",""))&amp;IF(N(H92)&lt;=0,"Lipsește cantitatea stornată. ","")&amp;IF(AND(N(I92)=IFERROR(INDEX('Facturi emise'!$J$5:$J$1004,MATCH(N92&amp;"|"&amp;D92,'Facturi emise'!$A$5:$A$1004,0)),0),SUMIFS($H$5:$H$1004,$N$5:$N$1004,N92,$D$5:$D$1004,D92,$I$5:$I$1004,I92)&gt;N(G92)),"Stornezi mai mult decât s-a facturat. ","")&amp;IF(AND(N(I92)&gt;0,N(I92)&lt;IFERROR(INDEX('Facturi emise'!$J$5:$J$1004,MATCH(N92&amp;"|"&amp;D92,'Facturi emise'!$A$5:$A$1004,0)),0)),"Reducere de preț pe unitate. ","")))</f>
        <v/>
      </c>
      <c r="N92" s="28" t="str">
        <f>IF(B92="","",IFERROR(INDEX('Registru stornări'!$D$5:$D$304,MATCH(B92,'Registru stornări'!$B$5:$B$304,0)),""))</f>
        <v/>
      </c>
    </row>
    <row r="93" spans="1:14" x14ac:dyDescent="0.2">
      <c r="A93" s="1" t="str">
        <f t="shared" si="3"/>
        <v/>
      </c>
      <c r="B93" s="9"/>
      <c r="C93" s="10" t="str">
        <f>IF(B93="","",COUNTIF(INDEX($B:$B,5):B93,B93))</f>
        <v/>
      </c>
      <c r="D93" s="9"/>
      <c r="E93" s="24" t="str">
        <f>IF(OR(N93="",D93=""),"",IFERROR(INDEX('Facturi emise'!$G$5:$G$1004,MATCH(N93&amp;"|"&amp;D93,'Facturi emise'!$A$5:$A$1004,0)),""))</f>
        <v/>
      </c>
      <c r="F93" s="10" t="str">
        <f>IF(OR(N93="",D93=""),"",IFERROR(INDEX('Facturi emise'!$H$5:$H$1004,MATCH(N93&amp;"|"&amp;D93,'Facturi emise'!$A$5:$A$1004,0)),""))</f>
        <v/>
      </c>
      <c r="G93" s="24" t="str">
        <f>IF(OR(N93="",D93=""),"",IFERROR(INDEX('Facturi emise'!$I$5:$I$1004,MATCH(N93&amp;"|"&amp;D93,'Facturi emise'!$A$5:$A$1004,0)),""))</f>
        <v/>
      </c>
      <c r="H93" s="6"/>
      <c r="I93" s="14" t="str">
        <f>IF(OR(N93="",D93=""),"",IFERROR(INDEX('Facturi emise'!$J$5:$J$1004,MATCH(N93&amp;"|"&amp;D93,'Facturi emise'!$A$5:$A$1004,0)),""))</f>
        <v/>
      </c>
      <c r="J93" s="25" t="str">
        <f>IF(OR(N93="",D93=""),"",IFERROR(INDEX('Facturi emise'!$K$5:$K$1004,MATCH(N93&amp;"|"&amp;D93,'Facturi emise'!$A$5:$A$1004,0)),""))</f>
        <v/>
      </c>
      <c r="K93" s="26" t="str">
        <f t="shared" si="4"/>
        <v/>
      </c>
      <c r="L93" s="26" t="str">
        <f t="shared" si="5"/>
        <v/>
      </c>
      <c r="M93" s="27" t="str">
        <f>IF(B93="","",TRIM(IF(N93="","Factura storno nu există în registru. ",IF(ISNA(MATCH(N93&amp;"|"&amp;D93,'Facturi emise'!$A$5:$A$1004,0)),"Linia nu există în factura inițială. ",""))&amp;IF(N(H93)&lt;=0,"Lipsește cantitatea stornată. ","")&amp;IF(AND(N(I93)=IFERROR(INDEX('Facturi emise'!$J$5:$J$1004,MATCH(N93&amp;"|"&amp;D93,'Facturi emise'!$A$5:$A$1004,0)),0),SUMIFS($H$5:$H$1004,$N$5:$N$1004,N93,$D$5:$D$1004,D93,$I$5:$I$1004,I93)&gt;N(G93)),"Stornezi mai mult decât s-a facturat. ","")&amp;IF(AND(N(I93)&gt;0,N(I93)&lt;IFERROR(INDEX('Facturi emise'!$J$5:$J$1004,MATCH(N93&amp;"|"&amp;D93,'Facturi emise'!$A$5:$A$1004,0)),0)),"Reducere de preț pe unitate. ","")))</f>
        <v/>
      </c>
      <c r="N93" s="28" t="str">
        <f>IF(B93="","",IFERROR(INDEX('Registru stornări'!$D$5:$D$304,MATCH(B93,'Registru stornări'!$B$5:$B$304,0)),""))</f>
        <v/>
      </c>
    </row>
    <row r="94" spans="1:14" x14ac:dyDescent="0.2">
      <c r="A94" s="1" t="str">
        <f t="shared" si="3"/>
        <v/>
      </c>
      <c r="B94" s="9"/>
      <c r="C94" s="10" t="str">
        <f>IF(B94="","",COUNTIF(INDEX($B:$B,5):B94,B94))</f>
        <v/>
      </c>
      <c r="D94" s="9"/>
      <c r="E94" s="24" t="str">
        <f>IF(OR(N94="",D94=""),"",IFERROR(INDEX('Facturi emise'!$G$5:$G$1004,MATCH(N94&amp;"|"&amp;D94,'Facturi emise'!$A$5:$A$1004,0)),""))</f>
        <v/>
      </c>
      <c r="F94" s="10" t="str">
        <f>IF(OR(N94="",D94=""),"",IFERROR(INDEX('Facturi emise'!$H$5:$H$1004,MATCH(N94&amp;"|"&amp;D94,'Facturi emise'!$A$5:$A$1004,0)),""))</f>
        <v/>
      </c>
      <c r="G94" s="24" t="str">
        <f>IF(OR(N94="",D94=""),"",IFERROR(INDEX('Facturi emise'!$I$5:$I$1004,MATCH(N94&amp;"|"&amp;D94,'Facturi emise'!$A$5:$A$1004,0)),""))</f>
        <v/>
      </c>
      <c r="H94" s="6"/>
      <c r="I94" s="14" t="str">
        <f>IF(OR(N94="",D94=""),"",IFERROR(INDEX('Facturi emise'!$J$5:$J$1004,MATCH(N94&amp;"|"&amp;D94,'Facturi emise'!$A$5:$A$1004,0)),""))</f>
        <v/>
      </c>
      <c r="J94" s="25" t="str">
        <f>IF(OR(N94="",D94=""),"",IFERROR(INDEX('Facturi emise'!$K$5:$K$1004,MATCH(N94&amp;"|"&amp;D94,'Facturi emise'!$A$5:$A$1004,0)),""))</f>
        <v/>
      </c>
      <c r="K94" s="26" t="str">
        <f t="shared" si="4"/>
        <v/>
      </c>
      <c r="L94" s="26" t="str">
        <f t="shared" si="5"/>
        <v/>
      </c>
      <c r="M94" s="27" t="str">
        <f>IF(B94="","",TRIM(IF(N94="","Factura storno nu există în registru. ",IF(ISNA(MATCH(N94&amp;"|"&amp;D94,'Facturi emise'!$A$5:$A$1004,0)),"Linia nu există în factura inițială. ",""))&amp;IF(N(H94)&lt;=0,"Lipsește cantitatea stornată. ","")&amp;IF(AND(N(I94)=IFERROR(INDEX('Facturi emise'!$J$5:$J$1004,MATCH(N94&amp;"|"&amp;D94,'Facturi emise'!$A$5:$A$1004,0)),0),SUMIFS($H$5:$H$1004,$N$5:$N$1004,N94,$D$5:$D$1004,D94,$I$5:$I$1004,I94)&gt;N(G94)),"Stornezi mai mult decât s-a facturat. ","")&amp;IF(AND(N(I94)&gt;0,N(I94)&lt;IFERROR(INDEX('Facturi emise'!$J$5:$J$1004,MATCH(N94&amp;"|"&amp;D94,'Facturi emise'!$A$5:$A$1004,0)),0)),"Reducere de preț pe unitate. ","")))</f>
        <v/>
      </c>
      <c r="N94" s="28" t="str">
        <f>IF(B94="","",IFERROR(INDEX('Registru stornări'!$D$5:$D$304,MATCH(B94,'Registru stornări'!$B$5:$B$304,0)),""))</f>
        <v/>
      </c>
    </row>
    <row r="95" spans="1:14" x14ac:dyDescent="0.2">
      <c r="A95" s="1" t="str">
        <f t="shared" si="3"/>
        <v/>
      </c>
      <c r="B95" s="9"/>
      <c r="C95" s="10" t="str">
        <f>IF(B95="","",COUNTIF(INDEX($B:$B,5):B95,B95))</f>
        <v/>
      </c>
      <c r="D95" s="9"/>
      <c r="E95" s="24" t="str">
        <f>IF(OR(N95="",D95=""),"",IFERROR(INDEX('Facturi emise'!$G$5:$G$1004,MATCH(N95&amp;"|"&amp;D95,'Facturi emise'!$A$5:$A$1004,0)),""))</f>
        <v/>
      </c>
      <c r="F95" s="10" t="str">
        <f>IF(OR(N95="",D95=""),"",IFERROR(INDEX('Facturi emise'!$H$5:$H$1004,MATCH(N95&amp;"|"&amp;D95,'Facturi emise'!$A$5:$A$1004,0)),""))</f>
        <v/>
      </c>
      <c r="G95" s="24" t="str">
        <f>IF(OR(N95="",D95=""),"",IFERROR(INDEX('Facturi emise'!$I$5:$I$1004,MATCH(N95&amp;"|"&amp;D95,'Facturi emise'!$A$5:$A$1004,0)),""))</f>
        <v/>
      </c>
      <c r="H95" s="6"/>
      <c r="I95" s="14" t="str">
        <f>IF(OR(N95="",D95=""),"",IFERROR(INDEX('Facturi emise'!$J$5:$J$1004,MATCH(N95&amp;"|"&amp;D95,'Facturi emise'!$A$5:$A$1004,0)),""))</f>
        <v/>
      </c>
      <c r="J95" s="25" t="str">
        <f>IF(OR(N95="",D95=""),"",IFERROR(INDEX('Facturi emise'!$K$5:$K$1004,MATCH(N95&amp;"|"&amp;D95,'Facturi emise'!$A$5:$A$1004,0)),""))</f>
        <v/>
      </c>
      <c r="K95" s="26" t="str">
        <f t="shared" si="4"/>
        <v/>
      </c>
      <c r="L95" s="26" t="str">
        <f t="shared" si="5"/>
        <v/>
      </c>
      <c r="M95" s="27" t="str">
        <f>IF(B95="","",TRIM(IF(N95="","Factura storno nu există în registru. ",IF(ISNA(MATCH(N95&amp;"|"&amp;D95,'Facturi emise'!$A$5:$A$1004,0)),"Linia nu există în factura inițială. ",""))&amp;IF(N(H95)&lt;=0,"Lipsește cantitatea stornată. ","")&amp;IF(AND(N(I95)=IFERROR(INDEX('Facturi emise'!$J$5:$J$1004,MATCH(N95&amp;"|"&amp;D95,'Facturi emise'!$A$5:$A$1004,0)),0),SUMIFS($H$5:$H$1004,$N$5:$N$1004,N95,$D$5:$D$1004,D95,$I$5:$I$1004,I95)&gt;N(G95)),"Stornezi mai mult decât s-a facturat. ","")&amp;IF(AND(N(I95)&gt;0,N(I95)&lt;IFERROR(INDEX('Facturi emise'!$J$5:$J$1004,MATCH(N95&amp;"|"&amp;D95,'Facturi emise'!$A$5:$A$1004,0)),0)),"Reducere de preț pe unitate. ","")))</f>
        <v/>
      </c>
      <c r="N95" s="28" t="str">
        <f>IF(B95="","",IFERROR(INDEX('Registru stornări'!$D$5:$D$304,MATCH(B95,'Registru stornări'!$B$5:$B$304,0)),""))</f>
        <v/>
      </c>
    </row>
    <row r="96" spans="1:14" x14ac:dyDescent="0.2">
      <c r="A96" s="1" t="str">
        <f t="shared" si="3"/>
        <v/>
      </c>
      <c r="B96" s="9"/>
      <c r="C96" s="10" t="str">
        <f>IF(B96="","",COUNTIF(INDEX($B:$B,5):B96,B96))</f>
        <v/>
      </c>
      <c r="D96" s="9"/>
      <c r="E96" s="24" t="str">
        <f>IF(OR(N96="",D96=""),"",IFERROR(INDEX('Facturi emise'!$G$5:$G$1004,MATCH(N96&amp;"|"&amp;D96,'Facturi emise'!$A$5:$A$1004,0)),""))</f>
        <v/>
      </c>
      <c r="F96" s="10" t="str">
        <f>IF(OR(N96="",D96=""),"",IFERROR(INDEX('Facturi emise'!$H$5:$H$1004,MATCH(N96&amp;"|"&amp;D96,'Facturi emise'!$A$5:$A$1004,0)),""))</f>
        <v/>
      </c>
      <c r="G96" s="24" t="str">
        <f>IF(OR(N96="",D96=""),"",IFERROR(INDEX('Facturi emise'!$I$5:$I$1004,MATCH(N96&amp;"|"&amp;D96,'Facturi emise'!$A$5:$A$1004,0)),""))</f>
        <v/>
      </c>
      <c r="H96" s="6"/>
      <c r="I96" s="14" t="str">
        <f>IF(OR(N96="",D96=""),"",IFERROR(INDEX('Facturi emise'!$J$5:$J$1004,MATCH(N96&amp;"|"&amp;D96,'Facturi emise'!$A$5:$A$1004,0)),""))</f>
        <v/>
      </c>
      <c r="J96" s="25" t="str">
        <f>IF(OR(N96="",D96=""),"",IFERROR(INDEX('Facturi emise'!$K$5:$K$1004,MATCH(N96&amp;"|"&amp;D96,'Facturi emise'!$A$5:$A$1004,0)),""))</f>
        <v/>
      </c>
      <c r="K96" s="26" t="str">
        <f t="shared" si="4"/>
        <v/>
      </c>
      <c r="L96" s="26" t="str">
        <f t="shared" si="5"/>
        <v/>
      </c>
      <c r="M96" s="27" t="str">
        <f>IF(B96="","",TRIM(IF(N96="","Factura storno nu există în registru. ",IF(ISNA(MATCH(N96&amp;"|"&amp;D96,'Facturi emise'!$A$5:$A$1004,0)),"Linia nu există în factura inițială. ",""))&amp;IF(N(H96)&lt;=0,"Lipsește cantitatea stornată. ","")&amp;IF(AND(N(I96)=IFERROR(INDEX('Facturi emise'!$J$5:$J$1004,MATCH(N96&amp;"|"&amp;D96,'Facturi emise'!$A$5:$A$1004,0)),0),SUMIFS($H$5:$H$1004,$N$5:$N$1004,N96,$D$5:$D$1004,D96,$I$5:$I$1004,I96)&gt;N(G96)),"Stornezi mai mult decât s-a facturat. ","")&amp;IF(AND(N(I96)&gt;0,N(I96)&lt;IFERROR(INDEX('Facturi emise'!$J$5:$J$1004,MATCH(N96&amp;"|"&amp;D96,'Facturi emise'!$A$5:$A$1004,0)),0)),"Reducere de preț pe unitate. ","")))</f>
        <v/>
      </c>
      <c r="N96" s="28" t="str">
        <f>IF(B96="","",IFERROR(INDEX('Registru stornări'!$D$5:$D$304,MATCH(B96,'Registru stornări'!$B$5:$B$304,0)),""))</f>
        <v/>
      </c>
    </row>
    <row r="97" spans="1:14" x14ac:dyDescent="0.2">
      <c r="A97" s="1" t="str">
        <f t="shared" si="3"/>
        <v/>
      </c>
      <c r="B97" s="9"/>
      <c r="C97" s="10" t="str">
        <f>IF(B97="","",COUNTIF(INDEX($B:$B,5):B97,B97))</f>
        <v/>
      </c>
      <c r="D97" s="9"/>
      <c r="E97" s="24" t="str">
        <f>IF(OR(N97="",D97=""),"",IFERROR(INDEX('Facturi emise'!$G$5:$G$1004,MATCH(N97&amp;"|"&amp;D97,'Facturi emise'!$A$5:$A$1004,0)),""))</f>
        <v/>
      </c>
      <c r="F97" s="10" t="str">
        <f>IF(OR(N97="",D97=""),"",IFERROR(INDEX('Facturi emise'!$H$5:$H$1004,MATCH(N97&amp;"|"&amp;D97,'Facturi emise'!$A$5:$A$1004,0)),""))</f>
        <v/>
      </c>
      <c r="G97" s="24" t="str">
        <f>IF(OR(N97="",D97=""),"",IFERROR(INDEX('Facturi emise'!$I$5:$I$1004,MATCH(N97&amp;"|"&amp;D97,'Facturi emise'!$A$5:$A$1004,0)),""))</f>
        <v/>
      </c>
      <c r="H97" s="6"/>
      <c r="I97" s="14" t="str">
        <f>IF(OR(N97="",D97=""),"",IFERROR(INDEX('Facturi emise'!$J$5:$J$1004,MATCH(N97&amp;"|"&amp;D97,'Facturi emise'!$A$5:$A$1004,0)),""))</f>
        <v/>
      </c>
      <c r="J97" s="25" t="str">
        <f>IF(OR(N97="",D97=""),"",IFERROR(INDEX('Facturi emise'!$K$5:$K$1004,MATCH(N97&amp;"|"&amp;D97,'Facturi emise'!$A$5:$A$1004,0)),""))</f>
        <v/>
      </c>
      <c r="K97" s="26" t="str">
        <f t="shared" si="4"/>
        <v/>
      </c>
      <c r="L97" s="26" t="str">
        <f t="shared" si="5"/>
        <v/>
      </c>
      <c r="M97" s="27" t="str">
        <f>IF(B97="","",TRIM(IF(N97="","Factura storno nu există în registru. ",IF(ISNA(MATCH(N97&amp;"|"&amp;D97,'Facturi emise'!$A$5:$A$1004,0)),"Linia nu există în factura inițială. ",""))&amp;IF(N(H97)&lt;=0,"Lipsește cantitatea stornată. ","")&amp;IF(AND(N(I97)=IFERROR(INDEX('Facturi emise'!$J$5:$J$1004,MATCH(N97&amp;"|"&amp;D97,'Facturi emise'!$A$5:$A$1004,0)),0),SUMIFS($H$5:$H$1004,$N$5:$N$1004,N97,$D$5:$D$1004,D97,$I$5:$I$1004,I97)&gt;N(G97)),"Stornezi mai mult decât s-a facturat. ","")&amp;IF(AND(N(I97)&gt;0,N(I97)&lt;IFERROR(INDEX('Facturi emise'!$J$5:$J$1004,MATCH(N97&amp;"|"&amp;D97,'Facturi emise'!$A$5:$A$1004,0)),0)),"Reducere de preț pe unitate. ","")))</f>
        <v/>
      </c>
      <c r="N97" s="28" t="str">
        <f>IF(B97="","",IFERROR(INDEX('Registru stornări'!$D$5:$D$304,MATCH(B97,'Registru stornări'!$B$5:$B$304,0)),""))</f>
        <v/>
      </c>
    </row>
    <row r="98" spans="1:14" x14ac:dyDescent="0.2">
      <c r="A98" s="1" t="str">
        <f t="shared" si="3"/>
        <v/>
      </c>
      <c r="B98" s="9"/>
      <c r="C98" s="10" t="str">
        <f>IF(B98="","",COUNTIF(INDEX($B:$B,5):B98,B98))</f>
        <v/>
      </c>
      <c r="D98" s="9"/>
      <c r="E98" s="24" t="str">
        <f>IF(OR(N98="",D98=""),"",IFERROR(INDEX('Facturi emise'!$G$5:$G$1004,MATCH(N98&amp;"|"&amp;D98,'Facturi emise'!$A$5:$A$1004,0)),""))</f>
        <v/>
      </c>
      <c r="F98" s="10" t="str">
        <f>IF(OR(N98="",D98=""),"",IFERROR(INDEX('Facturi emise'!$H$5:$H$1004,MATCH(N98&amp;"|"&amp;D98,'Facturi emise'!$A$5:$A$1004,0)),""))</f>
        <v/>
      </c>
      <c r="G98" s="24" t="str">
        <f>IF(OR(N98="",D98=""),"",IFERROR(INDEX('Facturi emise'!$I$5:$I$1004,MATCH(N98&amp;"|"&amp;D98,'Facturi emise'!$A$5:$A$1004,0)),""))</f>
        <v/>
      </c>
      <c r="H98" s="6"/>
      <c r="I98" s="14" t="str">
        <f>IF(OR(N98="",D98=""),"",IFERROR(INDEX('Facturi emise'!$J$5:$J$1004,MATCH(N98&amp;"|"&amp;D98,'Facturi emise'!$A$5:$A$1004,0)),""))</f>
        <v/>
      </c>
      <c r="J98" s="25" t="str">
        <f>IF(OR(N98="",D98=""),"",IFERROR(INDEX('Facturi emise'!$K$5:$K$1004,MATCH(N98&amp;"|"&amp;D98,'Facturi emise'!$A$5:$A$1004,0)),""))</f>
        <v/>
      </c>
      <c r="K98" s="26" t="str">
        <f t="shared" si="4"/>
        <v/>
      </c>
      <c r="L98" s="26" t="str">
        <f t="shared" si="5"/>
        <v/>
      </c>
      <c r="M98" s="27" t="str">
        <f>IF(B98="","",TRIM(IF(N98="","Factura storno nu există în registru. ",IF(ISNA(MATCH(N98&amp;"|"&amp;D98,'Facturi emise'!$A$5:$A$1004,0)),"Linia nu există în factura inițială. ",""))&amp;IF(N(H98)&lt;=0,"Lipsește cantitatea stornată. ","")&amp;IF(AND(N(I98)=IFERROR(INDEX('Facturi emise'!$J$5:$J$1004,MATCH(N98&amp;"|"&amp;D98,'Facturi emise'!$A$5:$A$1004,0)),0),SUMIFS($H$5:$H$1004,$N$5:$N$1004,N98,$D$5:$D$1004,D98,$I$5:$I$1004,I98)&gt;N(G98)),"Stornezi mai mult decât s-a facturat. ","")&amp;IF(AND(N(I98)&gt;0,N(I98)&lt;IFERROR(INDEX('Facturi emise'!$J$5:$J$1004,MATCH(N98&amp;"|"&amp;D98,'Facturi emise'!$A$5:$A$1004,0)),0)),"Reducere de preț pe unitate. ","")))</f>
        <v/>
      </c>
      <c r="N98" s="28" t="str">
        <f>IF(B98="","",IFERROR(INDEX('Registru stornări'!$D$5:$D$304,MATCH(B98,'Registru stornări'!$B$5:$B$304,0)),""))</f>
        <v/>
      </c>
    </row>
    <row r="99" spans="1:14" x14ac:dyDescent="0.2">
      <c r="A99" s="1" t="str">
        <f t="shared" si="3"/>
        <v/>
      </c>
      <c r="B99" s="9"/>
      <c r="C99" s="10" t="str">
        <f>IF(B99="","",COUNTIF(INDEX($B:$B,5):B99,B99))</f>
        <v/>
      </c>
      <c r="D99" s="9"/>
      <c r="E99" s="24" t="str">
        <f>IF(OR(N99="",D99=""),"",IFERROR(INDEX('Facturi emise'!$G$5:$G$1004,MATCH(N99&amp;"|"&amp;D99,'Facturi emise'!$A$5:$A$1004,0)),""))</f>
        <v/>
      </c>
      <c r="F99" s="10" t="str">
        <f>IF(OR(N99="",D99=""),"",IFERROR(INDEX('Facturi emise'!$H$5:$H$1004,MATCH(N99&amp;"|"&amp;D99,'Facturi emise'!$A$5:$A$1004,0)),""))</f>
        <v/>
      </c>
      <c r="G99" s="24" t="str">
        <f>IF(OR(N99="",D99=""),"",IFERROR(INDEX('Facturi emise'!$I$5:$I$1004,MATCH(N99&amp;"|"&amp;D99,'Facturi emise'!$A$5:$A$1004,0)),""))</f>
        <v/>
      </c>
      <c r="H99" s="6"/>
      <c r="I99" s="14" t="str">
        <f>IF(OR(N99="",D99=""),"",IFERROR(INDEX('Facturi emise'!$J$5:$J$1004,MATCH(N99&amp;"|"&amp;D99,'Facturi emise'!$A$5:$A$1004,0)),""))</f>
        <v/>
      </c>
      <c r="J99" s="25" t="str">
        <f>IF(OR(N99="",D99=""),"",IFERROR(INDEX('Facturi emise'!$K$5:$K$1004,MATCH(N99&amp;"|"&amp;D99,'Facturi emise'!$A$5:$A$1004,0)),""))</f>
        <v/>
      </c>
      <c r="K99" s="26" t="str">
        <f t="shared" si="4"/>
        <v/>
      </c>
      <c r="L99" s="26" t="str">
        <f t="shared" si="5"/>
        <v/>
      </c>
      <c r="M99" s="27" t="str">
        <f>IF(B99="","",TRIM(IF(N99="","Factura storno nu există în registru. ",IF(ISNA(MATCH(N99&amp;"|"&amp;D99,'Facturi emise'!$A$5:$A$1004,0)),"Linia nu există în factura inițială. ",""))&amp;IF(N(H99)&lt;=0,"Lipsește cantitatea stornată. ","")&amp;IF(AND(N(I99)=IFERROR(INDEX('Facturi emise'!$J$5:$J$1004,MATCH(N99&amp;"|"&amp;D99,'Facturi emise'!$A$5:$A$1004,0)),0),SUMIFS($H$5:$H$1004,$N$5:$N$1004,N99,$D$5:$D$1004,D99,$I$5:$I$1004,I99)&gt;N(G99)),"Stornezi mai mult decât s-a facturat. ","")&amp;IF(AND(N(I99)&gt;0,N(I99)&lt;IFERROR(INDEX('Facturi emise'!$J$5:$J$1004,MATCH(N99&amp;"|"&amp;D99,'Facturi emise'!$A$5:$A$1004,0)),0)),"Reducere de preț pe unitate. ","")))</f>
        <v/>
      </c>
      <c r="N99" s="28" t="str">
        <f>IF(B99="","",IFERROR(INDEX('Registru stornări'!$D$5:$D$304,MATCH(B99,'Registru stornări'!$B$5:$B$304,0)),""))</f>
        <v/>
      </c>
    </row>
    <row r="100" spans="1:14" x14ac:dyDescent="0.2">
      <c r="A100" s="1" t="str">
        <f t="shared" si="3"/>
        <v/>
      </c>
      <c r="B100" s="9"/>
      <c r="C100" s="10" t="str">
        <f>IF(B100="","",COUNTIF(INDEX($B:$B,5):B100,B100))</f>
        <v/>
      </c>
      <c r="D100" s="9"/>
      <c r="E100" s="24" t="str">
        <f>IF(OR(N100="",D100=""),"",IFERROR(INDEX('Facturi emise'!$G$5:$G$1004,MATCH(N100&amp;"|"&amp;D100,'Facturi emise'!$A$5:$A$1004,0)),""))</f>
        <v/>
      </c>
      <c r="F100" s="10" t="str">
        <f>IF(OR(N100="",D100=""),"",IFERROR(INDEX('Facturi emise'!$H$5:$H$1004,MATCH(N100&amp;"|"&amp;D100,'Facturi emise'!$A$5:$A$1004,0)),""))</f>
        <v/>
      </c>
      <c r="G100" s="24" t="str">
        <f>IF(OR(N100="",D100=""),"",IFERROR(INDEX('Facturi emise'!$I$5:$I$1004,MATCH(N100&amp;"|"&amp;D100,'Facturi emise'!$A$5:$A$1004,0)),""))</f>
        <v/>
      </c>
      <c r="H100" s="6"/>
      <c r="I100" s="14" t="str">
        <f>IF(OR(N100="",D100=""),"",IFERROR(INDEX('Facturi emise'!$J$5:$J$1004,MATCH(N100&amp;"|"&amp;D100,'Facturi emise'!$A$5:$A$1004,0)),""))</f>
        <v/>
      </c>
      <c r="J100" s="25" t="str">
        <f>IF(OR(N100="",D100=""),"",IFERROR(INDEX('Facturi emise'!$K$5:$K$1004,MATCH(N100&amp;"|"&amp;D100,'Facturi emise'!$A$5:$A$1004,0)),""))</f>
        <v/>
      </c>
      <c r="K100" s="26" t="str">
        <f t="shared" si="4"/>
        <v/>
      </c>
      <c r="L100" s="26" t="str">
        <f t="shared" si="5"/>
        <v/>
      </c>
      <c r="M100" s="27" t="str">
        <f>IF(B100="","",TRIM(IF(N100="","Factura storno nu există în registru. ",IF(ISNA(MATCH(N100&amp;"|"&amp;D100,'Facturi emise'!$A$5:$A$1004,0)),"Linia nu există în factura inițială. ",""))&amp;IF(N(H100)&lt;=0,"Lipsește cantitatea stornată. ","")&amp;IF(AND(N(I100)=IFERROR(INDEX('Facturi emise'!$J$5:$J$1004,MATCH(N100&amp;"|"&amp;D100,'Facturi emise'!$A$5:$A$1004,0)),0),SUMIFS($H$5:$H$1004,$N$5:$N$1004,N100,$D$5:$D$1004,D100,$I$5:$I$1004,I100)&gt;N(G100)),"Stornezi mai mult decât s-a facturat. ","")&amp;IF(AND(N(I100)&gt;0,N(I100)&lt;IFERROR(INDEX('Facturi emise'!$J$5:$J$1004,MATCH(N100&amp;"|"&amp;D100,'Facturi emise'!$A$5:$A$1004,0)),0)),"Reducere de preț pe unitate. ","")))</f>
        <v/>
      </c>
      <c r="N100" s="28" t="str">
        <f>IF(B100="","",IFERROR(INDEX('Registru stornări'!$D$5:$D$304,MATCH(B100,'Registru stornări'!$B$5:$B$304,0)),""))</f>
        <v/>
      </c>
    </row>
    <row r="101" spans="1:14" x14ac:dyDescent="0.2">
      <c r="A101" s="1" t="str">
        <f t="shared" si="3"/>
        <v/>
      </c>
      <c r="B101" s="9"/>
      <c r="C101" s="10" t="str">
        <f>IF(B101="","",COUNTIF(INDEX($B:$B,5):B101,B101))</f>
        <v/>
      </c>
      <c r="D101" s="9"/>
      <c r="E101" s="24" t="str">
        <f>IF(OR(N101="",D101=""),"",IFERROR(INDEX('Facturi emise'!$G$5:$G$1004,MATCH(N101&amp;"|"&amp;D101,'Facturi emise'!$A$5:$A$1004,0)),""))</f>
        <v/>
      </c>
      <c r="F101" s="10" t="str">
        <f>IF(OR(N101="",D101=""),"",IFERROR(INDEX('Facturi emise'!$H$5:$H$1004,MATCH(N101&amp;"|"&amp;D101,'Facturi emise'!$A$5:$A$1004,0)),""))</f>
        <v/>
      </c>
      <c r="G101" s="24" t="str">
        <f>IF(OR(N101="",D101=""),"",IFERROR(INDEX('Facturi emise'!$I$5:$I$1004,MATCH(N101&amp;"|"&amp;D101,'Facturi emise'!$A$5:$A$1004,0)),""))</f>
        <v/>
      </c>
      <c r="H101" s="6"/>
      <c r="I101" s="14" t="str">
        <f>IF(OR(N101="",D101=""),"",IFERROR(INDEX('Facturi emise'!$J$5:$J$1004,MATCH(N101&amp;"|"&amp;D101,'Facturi emise'!$A$5:$A$1004,0)),""))</f>
        <v/>
      </c>
      <c r="J101" s="25" t="str">
        <f>IF(OR(N101="",D101=""),"",IFERROR(INDEX('Facturi emise'!$K$5:$K$1004,MATCH(N101&amp;"|"&amp;D101,'Facturi emise'!$A$5:$A$1004,0)),""))</f>
        <v/>
      </c>
      <c r="K101" s="26" t="str">
        <f t="shared" si="4"/>
        <v/>
      </c>
      <c r="L101" s="26" t="str">
        <f t="shared" si="5"/>
        <v/>
      </c>
      <c r="M101" s="27" t="str">
        <f>IF(B101="","",TRIM(IF(N101="","Factura storno nu există în registru. ",IF(ISNA(MATCH(N101&amp;"|"&amp;D101,'Facturi emise'!$A$5:$A$1004,0)),"Linia nu există în factura inițială. ",""))&amp;IF(N(H101)&lt;=0,"Lipsește cantitatea stornată. ","")&amp;IF(AND(N(I101)=IFERROR(INDEX('Facturi emise'!$J$5:$J$1004,MATCH(N101&amp;"|"&amp;D101,'Facturi emise'!$A$5:$A$1004,0)),0),SUMIFS($H$5:$H$1004,$N$5:$N$1004,N101,$D$5:$D$1004,D101,$I$5:$I$1004,I101)&gt;N(G101)),"Stornezi mai mult decât s-a facturat. ","")&amp;IF(AND(N(I101)&gt;0,N(I101)&lt;IFERROR(INDEX('Facturi emise'!$J$5:$J$1004,MATCH(N101&amp;"|"&amp;D101,'Facturi emise'!$A$5:$A$1004,0)),0)),"Reducere de preț pe unitate. ","")))</f>
        <v/>
      </c>
      <c r="N101" s="28" t="str">
        <f>IF(B101="","",IFERROR(INDEX('Registru stornări'!$D$5:$D$304,MATCH(B101,'Registru stornări'!$B$5:$B$304,0)),""))</f>
        <v/>
      </c>
    </row>
    <row r="102" spans="1:14" x14ac:dyDescent="0.2">
      <c r="A102" s="1" t="str">
        <f t="shared" si="3"/>
        <v/>
      </c>
      <c r="B102" s="9"/>
      <c r="C102" s="10" t="str">
        <f>IF(B102="","",COUNTIF(INDEX($B:$B,5):B102,B102))</f>
        <v/>
      </c>
      <c r="D102" s="9"/>
      <c r="E102" s="24" t="str">
        <f>IF(OR(N102="",D102=""),"",IFERROR(INDEX('Facturi emise'!$G$5:$G$1004,MATCH(N102&amp;"|"&amp;D102,'Facturi emise'!$A$5:$A$1004,0)),""))</f>
        <v/>
      </c>
      <c r="F102" s="10" t="str">
        <f>IF(OR(N102="",D102=""),"",IFERROR(INDEX('Facturi emise'!$H$5:$H$1004,MATCH(N102&amp;"|"&amp;D102,'Facturi emise'!$A$5:$A$1004,0)),""))</f>
        <v/>
      </c>
      <c r="G102" s="24" t="str">
        <f>IF(OR(N102="",D102=""),"",IFERROR(INDEX('Facturi emise'!$I$5:$I$1004,MATCH(N102&amp;"|"&amp;D102,'Facturi emise'!$A$5:$A$1004,0)),""))</f>
        <v/>
      </c>
      <c r="H102" s="6"/>
      <c r="I102" s="14" t="str">
        <f>IF(OR(N102="",D102=""),"",IFERROR(INDEX('Facturi emise'!$J$5:$J$1004,MATCH(N102&amp;"|"&amp;D102,'Facturi emise'!$A$5:$A$1004,0)),""))</f>
        <v/>
      </c>
      <c r="J102" s="25" t="str">
        <f>IF(OR(N102="",D102=""),"",IFERROR(INDEX('Facturi emise'!$K$5:$K$1004,MATCH(N102&amp;"|"&amp;D102,'Facturi emise'!$A$5:$A$1004,0)),""))</f>
        <v/>
      </c>
      <c r="K102" s="26" t="str">
        <f t="shared" si="4"/>
        <v/>
      </c>
      <c r="L102" s="26" t="str">
        <f t="shared" si="5"/>
        <v/>
      </c>
      <c r="M102" s="27" t="str">
        <f>IF(B102="","",TRIM(IF(N102="","Factura storno nu există în registru. ",IF(ISNA(MATCH(N102&amp;"|"&amp;D102,'Facturi emise'!$A$5:$A$1004,0)),"Linia nu există în factura inițială. ",""))&amp;IF(N(H102)&lt;=0,"Lipsește cantitatea stornată. ","")&amp;IF(AND(N(I102)=IFERROR(INDEX('Facturi emise'!$J$5:$J$1004,MATCH(N102&amp;"|"&amp;D102,'Facturi emise'!$A$5:$A$1004,0)),0),SUMIFS($H$5:$H$1004,$N$5:$N$1004,N102,$D$5:$D$1004,D102,$I$5:$I$1004,I102)&gt;N(G102)),"Stornezi mai mult decât s-a facturat. ","")&amp;IF(AND(N(I102)&gt;0,N(I102)&lt;IFERROR(INDEX('Facturi emise'!$J$5:$J$1004,MATCH(N102&amp;"|"&amp;D102,'Facturi emise'!$A$5:$A$1004,0)),0)),"Reducere de preț pe unitate. ","")))</f>
        <v/>
      </c>
      <c r="N102" s="28" t="str">
        <f>IF(B102="","",IFERROR(INDEX('Registru stornări'!$D$5:$D$304,MATCH(B102,'Registru stornări'!$B$5:$B$304,0)),""))</f>
        <v/>
      </c>
    </row>
    <row r="103" spans="1:14" x14ac:dyDescent="0.2">
      <c r="A103" s="1" t="str">
        <f t="shared" si="3"/>
        <v/>
      </c>
      <c r="B103" s="9"/>
      <c r="C103" s="10" t="str">
        <f>IF(B103="","",COUNTIF(INDEX($B:$B,5):B103,B103))</f>
        <v/>
      </c>
      <c r="D103" s="9"/>
      <c r="E103" s="24" t="str">
        <f>IF(OR(N103="",D103=""),"",IFERROR(INDEX('Facturi emise'!$G$5:$G$1004,MATCH(N103&amp;"|"&amp;D103,'Facturi emise'!$A$5:$A$1004,0)),""))</f>
        <v/>
      </c>
      <c r="F103" s="10" t="str">
        <f>IF(OR(N103="",D103=""),"",IFERROR(INDEX('Facturi emise'!$H$5:$H$1004,MATCH(N103&amp;"|"&amp;D103,'Facturi emise'!$A$5:$A$1004,0)),""))</f>
        <v/>
      </c>
      <c r="G103" s="24" t="str">
        <f>IF(OR(N103="",D103=""),"",IFERROR(INDEX('Facturi emise'!$I$5:$I$1004,MATCH(N103&amp;"|"&amp;D103,'Facturi emise'!$A$5:$A$1004,0)),""))</f>
        <v/>
      </c>
      <c r="H103" s="6"/>
      <c r="I103" s="14" t="str">
        <f>IF(OR(N103="",D103=""),"",IFERROR(INDEX('Facturi emise'!$J$5:$J$1004,MATCH(N103&amp;"|"&amp;D103,'Facturi emise'!$A$5:$A$1004,0)),""))</f>
        <v/>
      </c>
      <c r="J103" s="25" t="str">
        <f>IF(OR(N103="",D103=""),"",IFERROR(INDEX('Facturi emise'!$K$5:$K$1004,MATCH(N103&amp;"|"&amp;D103,'Facturi emise'!$A$5:$A$1004,0)),""))</f>
        <v/>
      </c>
      <c r="K103" s="26" t="str">
        <f t="shared" si="4"/>
        <v/>
      </c>
      <c r="L103" s="26" t="str">
        <f t="shared" si="5"/>
        <v/>
      </c>
      <c r="M103" s="27" t="str">
        <f>IF(B103="","",TRIM(IF(N103="","Factura storno nu există în registru. ",IF(ISNA(MATCH(N103&amp;"|"&amp;D103,'Facturi emise'!$A$5:$A$1004,0)),"Linia nu există în factura inițială. ",""))&amp;IF(N(H103)&lt;=0,"Lipsește cantitatea stornată. ","")&amp;IF(AND(N(I103)=IFERROR(INDEX('Facturi emise'!$J$5:$J$1004,MATCH(N103&amp;"|"&amp;D103,'Facturi emise'!$A$5:$A$1004,0)),0),SUMIFS($H$5:$H$1004,$N$5:$N$1004,N103,$D$5:$D$1004,D103,$I$5:$I$1004,I103)&gt;N(G103)),"Stornezi mai mult decât s-a facturat. ","")&amp;IF(AND(N(I103)&gt;0,N(I103)&lt;IFERROR(INDEX('Facturi emise'!$J$5:$J$1004,MATCH(N103&amp;"|"&amp;D103,'Facturi emise'!$A$5:$A$1004,0)),0)),"Reducere de preț pe unitate. ","")))</f>
        <v/>
      </c>
      <c r="N103" s="28" t="str">
        <f>IF(B103="","",IFERROR(INDEX('Registru stornări'!$D$5:$D$304,MATCH(B103,'Registru stornări'!$B$5:$B$304,0)),""))</f>
        <v/>
      </c>
    </row>
    <row r="104" spans="1:14" x14ac:dyDescent="0.2">
      <c r="A104" s="1" t="str">
        <f t="shared" si="3"/>
        <v/>
      </c>
      <c r="B104" s="9"/>
      <c r="C104" s="10" t="str">
        <f>IF(B104="","",COUNTIF(INDEX($B:$B,5):B104,B104))</f>
        <v/>
      </c>
      <c r="D104" s="9"/>
      <c r="E104" s="24" t="str">
        <f>IF(OR(N104="",D104=""),"",IFERROR(INDEX('Facturi emise'!$G$5:$G$1004,MATCH(N104&amp;"|"&amp;D104,'Facturi emise'!$A$5:$A$1004,0)),""))</f>
        <v/>
      </c>
      <c r="F104" s="10" t="str">
        <f>IF(OR(N104="",D104=""),"",IFERROR(INDEX('Facturi emise'!$H$5:$H$1004,MATCH(N104&amp;"|"&amp;D104,'Facturi emise'!$A$5:$A$1004,0)),""))</f>
        <v/>
      </c>
      <c r="G104" s="24" t="str">
        <f>IF(OR(N104="",D104=""),"",IFERROR(INDEX('Facturi emise'!$I$5:$I$1004,MATCH(N104&amp;"|"&amp;D104,'Facturi emise'!$A$5:$A$1004,0)),""))</f>
        <v/>
      </c>
      <c r="H104" s="6"/>
      <c r="I104" s="14" t="str">
        <f>IF(OR(N104="",D104=""),"",IFERROR(INDEX('Facturi emise'!$J$5:$J$1004,MATCH(N104&amp;"|"&amp;D104,'Facturi emise'!$A$5:$A$1004,0)),""))</f>
        <v/>
      </c>
      <c r="J104" s="25" t="str">
        <f>IF(OR(N104="",D104=""),"",IFERROR(INDEX('Facturi emise'!$K$5:$K$1004,MATCH(N104&amp;"|"&amp;D104,'Facturi emise'!$A$5:$A$1004,0)),""))</f>
        <v/>
      </c>
      <c r="K104" s="26" t="str">
        <f t="shared" si="4"/>
        <v/>
      </c>
      <c r="L104" s="26" t="str">
        <f t="shared" si="5"/>
        <v/>
      </c>
      <c r="M104" s="27" t="str">
        <f>IF(B104="","",TRIM(IF(N104="","Factura storno nu există în registru. ",IF(ISNA(MATCH(N104&amp;"|"&amp;D104,'Facturi emise'!$A$5:$A$1004,0)),"Linia nu există în factura inițială. ",""))&amp;IF(N(H104)&lt;=0,"Lipsește cantitatea stornată. ","")&amp;IF(AND(N(I104)=IFERROR(INDEX('Facturi emise'!$J$5:$J$1004,MATCH(N104&amp;"|"&amp;D104,'Facturi emise'!$A$5:$A$1004,0)),0),SUMIFS($H$5:$H$1004,$N$5:$N$1004,N104,$D$5:$D$1004,D104,$I$5:$I$1004,I104)&gt;N(G104)),"Stornezi mai mult decât s-a facturat. ","")&amp;IF(AND(N(I104)&gt;0,N(I104)&lt;IFERROR(INDEX('Facturi emise'!$J$5:$J$1004,MATCH(N104&amp;"|"&amp;D104,'Facturi emise'!$A$5:$A$1004,0)),0)),"Reducere de preț pe unitate. ","")))</f>
        <v/>
      </c>
      <c r="N104" s="28" t="str">
        <f>IF(B104="","",IFERROR(INDEX('Registru stornări'!$D$5:$D$304,MATCH(B104,'Registru stornări'!$B$5:$B$304,0)),""))</f>
        <v/>
      </c>
    </row>
    <row r="105" spans="1:14" x14ac:dyDescent="0.2">
      <c r="A105" s="1" t="str">
        <f t="shared" si="3"/>
        <v/>
      </c>
      <c r="B105" s="9"/>
      <c r="C105" s="10" t="str">
        <f>IF(B105="","",COUNTIF(INDEX($B:$B,5):B105,B105))</f>
        <v/>
      </c>
      <c r="D105" s="9"/>
      <c r="E105" s="24" t="str">
        <f>IF(OR(N105="",D105=""),"",IFERROR(INDEX('Facturi emise'!$G$5:$G$1004,MATCH(N105&amp;"|"&amp;D105,'Facturi emise'!$A$5:$A$1004,0)),""))</f>
        <v/>
      </c>
      <c r="F105" s="10" t="str">
        <f>IF(OR(N105="",D105=""),"",IFERROR(INDEX('Facturi emise'!$H$5:$H$1004,MATCH(N105&amp;"|"&amp;D105,'Facturi emise'!$A$5:$A$1004,0)),""))</f>
        <v/>
      </c>
      <c r="G105" s="24" t="str">
        <f>IF(OR(N105="",D105=""),"",IFERROR(INDEX('Facturi emise'!$I$5:$I$1004,MATCH(N105&amp;"|"&amp;D105,'Facturi emise'!$A$5:$A$1004,0)),""))</f>
        <v/>
      </c>
      <c r="H105" s="6"/>
      <c r="I105" s="14" t="str">
        <f>IF(OR(N105="",D105=""),"",IFERROR(INDEX('Facturi emise'!$J$5:$J$1004,MATCH(N105&amp;"|"&amp;D105,'Facturi emise'!$A$5:$A$1004,0)),""))</f>
        <v/>
      </c>
      <c r="J105" s="25" t="str">
        <f>IF(OR(N105="",D105=""),"",IFERROR(INDEX('Facturi emise'!$K$5:$K$1004,MATCH(N105&amp;"|"&amp;D105,'Facturi emise'!$A$5:$A$1004,0)),""))</f>
        <v/>
      </c>
      <c r="K105" s="26" t="str">
        <f t="shared" si="4"/>
        <v/>
      </c>
      <c r="L105" s="26" t="str">
        <f t="shared" si="5"/>
        <v/>
      </c>
      <c r="M105" s="27" t="str">
        <f>IF(B105="","",TRIM(IF(N105="","Factura storno nu există în registru. ",IF(ISNA(MATCH(N105&amp;"|"&amp;D105,'Facturi emise'!$A$5:$A$1004,0)),"Linia nu există în factura inițială. ",""))&amp;IF(N(H105)&lt;=0,"Lipsește cantitatea stornată. ","")&amp;IF(AND(N(I105)=IFERROR(INDEX('Facturi emise'!$J$5:$J$1004,MATCH(N105&amp;"|"&amp;D105,'Facturi emise'!$A$5:$A$1004,0)),0),SUMIFS($H$5:$H$1004,$N$5:$N$1004,N105,$D$5:$D$1004,D105,$I$5:$I$1004,I105)&gt;N(G105)),"Stornezi mai mult decât s-a facturat. ","")&amp;IF(AND(N(I105)&gt;0,N(I105)&lt;IFERROR(INDEX('Facturi emise'!$J$5:$J$1004,MATCH(N105&amp;"|"&amp;D105,'Facturi emise'!$A$5:$A$1004,0)),0)),"Reducere de preț pe unitate. ","")))</f>
        <v/>
      </c>
      <c r="N105" s="28" t="str">
        <f>IF(B105="","",IFERROR(INDEX('Registru stornări'!$D$5:$D$304,MATCH(B105,'Registru stornări'!$B$5:$B$304,0)),""))</f>
        <v/>
      </c>
    </row>
    <row r="106" spans="1:14" x14ac:dyDescent="0.2">
      <c r="A106" s="1" t="str">
        <f t="shared" si="3"/>
        <v/>
      </c>
      <c r="B106" s="9"/>
      <c r="C106" s="10" t="str">
        <f>IF(B106="","",COUNTIF(INDEX($B:$B,5):B106,B106))</f>
        <v/>
      </c>
      <c r="D106" s="9"/>
      <c r="E106" s="24" t="str">
        <f>IF(OR(N106="",D106=""),"",IFERROR(INDEX('Facturi emise'!$G$5:$G$1004,MATCH(N106&amp;"|"&amp;D106,'Facturi emise'!$A$5:$A$1004,0)),""))</f>
        <v/>
      </c>
      <c r="F106" s="10" t="str">
        <f>IF(OR(N106="",D106=""),"",IFERROR(INDEX('Facturi emise'!$H$5:$H$1004,MATCH(N106&amp;"|"&amp;D106,'Facturi emise'!$A$5:$A$1004,0)),""))</f>
        <v/>
      </c>
      <c r="G106" s="24" t="str">
        <f>IF(OR(N106="",D106=""),"",IFERROR(INDEX('Facturi emise'!$I$5:$I$1004,MATCH(N106&amp;"|"&amp;D106,'Facturi emise'!$A$5:$A$1004,0)),""))</f>
        <v/>
      </c>
      <c r="H106" s="6"/>
      <c r="I106" s="14" t="str">
        <f>IF(OR(N106="",D106=""),"",IFERROR(INDEX('Facturi emise'!$J$5:$J$1004,MATCH(N106&amp;"|"&amp;D106,'Facturi emise'!$A$5:$A$1004,0)),""))</f>
        <v/>
      </c>
      <c r="J106" s="25" t="str">
        <f>IF(OR(N106="",D106=""),"",IFERROR(INDEX('Facturi emise'!$K$5:$K$1004,MATCH(N106&amp;"|"&amp;D106,'Facturi emise'!$A$5:$A$1004,0)),""))</f>
        <v/>
      </c>
      <c r="K106" s="26" t="str">
        <f t="shared" si="4"/>
        <v/>
      </c>
      <c r="L106" s="26" t="str">
        <f t="shared" si="5"/>
        <v/>
      </c>
      <c r="M106" s="27" t="str">
        <f>IF(B106="","",TRIM(IF(N106="","Factura storno nu există în registru. ",IF(ISNA(MATCH(N106&amp;"|"&amp;D106,'Facturi emise'!$A$5:$A$1004,0)),"Linia nu există în factura inițială. ",""))&amp;IF(N(H106)&lt;=0,"Lipsește cantitatea stornată. ","")&amp;IF(AND(N(I106)=IFERROR(INDEX('Facturi emise'!$J$5:$J$1004,MATCH(N106&amp;"|"&amp;D106,'Facturi emise'!$A$5:$A$1004,0)),0),SUMIFS($H$5:$H$1004,$N$5:$N$1004,N106,$D$5:$D$1004,D106,$I$5:$I$1004,I106)&gt;N(G106)),"Stornezi mai mult decât s-a facturat. ","")&amp;IF(AND(N(I106)&gt;0,N(I106)&lt;IFERROR(INDEX('Facturi emise'!$J$5:$J$1004,MATCH(N106&amp;"|"&amp;D106,'Facturi emise'!$A$5:$A$1004,0)),0)),"Reducere de preț pe unitate. ","")))</f>
        <v/>
      </c>
      <c r="N106" s="28" t="str">
        <f>IF(B106="","",IFERROR(INDEX('Registru stornări'!$D$5:$D$304,MATCH(B106,'Registru stornări'!$B$5:$B$304,0)),""))</f>
        <v/>
      </c>
    </row>
    <row r="107" spans="1:14" x14ac:dyDescent="0.2">
      <c r="A107" s="1" t="str">
        <f t="shared" si="3"/>
        <v/>
      </c>
      <c r="B107" s="9"/>
      <c r="C107" s="10" t="str">
        <f>IF(B107="","",COUNTIF(INDEX($B:$B,5):B107,B107))</f>
        <v/>
      </c>
      <c r="D107" s="9"/>
      <c r="E107" s="24" t="str">
        <f>IF(OR(N107="",D107=""),"",IFERROR(INDEX('Facturi emise'!$G$5:$G$1004,MATCH(N107&amp;"|"&amp;D107,'Facturi emise'!$A$5:$A$1004,0)),""))</f>
        <v/>
      </c>
      <c r="F107" s="10" t="str">
        <f>IF(OR(N107="",D107=""),"",IFERROR(INDEX('Facturi emise'!$H$5:$H$1004,MATCH(N107&amp;"|"&amp;D107,'Facturi emise'!$A$5:$A$1004,0)),""))</f>
        <v/>
      </c>
      <c r="G107" s="24" t="str">
        <f>IF(OR(N107="",D107=""),"",IFERROR(INDEX('Facturi emise'!$I$5:$I$1004,MATCH(N107&amp;"|"&amp;D107,'Facturi emise'!$A$5:$A$1004,0)),""))</f>
        <v/>
      </c>
      <c r="H107" s="6"/>
      <c r="I107" s="14" t="str">
        <f>IF(OR(N107="",D107=""),"",IFERROR(INDEX('Facturi emise'!$J$5:$J$1004,MATCH(N107&amp;"|"&amp;D107,'Facturi emise'!$A$5:$A$1004,0)),""))</f>
        <v/>
      </c>
      <c r="J107" s="25" t="str">
        <f>IF(OR(N107="",D107=""),"",IFERROR(INDEX('Facturi emise'!$K$5:$K$1004,MATCH(N107&amp;"|"&amp;D107,'Facturi emise'!$A$5:$A$1004,0)),""))</f>
        <v/>
      </c>
      <c r="K107" s="26" t="str">
        <f t="shared" si="4"/>
        <v/>
      </c>
      <c r="L107" s="26" t="str">
        <f t="shared" si="5"/>
        <v/>
      </c>
      <c r="M107" s="27" t="str">
        <f>IF(B107="","",TRIM(IF(N107="","Factura storno nu există în registru. ",IF(ISNA(MATCH(N107&amp;"|"&amp;D107,'Facturi emise'!$A$5:$A$1004,0)),"Linia nu există în factura inițială. ",""))&amp;IF(N(H107)&lt;=0,"Lipsește cantitatea stornată. ","")&amp;IF(AND(N(I107)=IFERROR(INDEX('Facturi emise'!$J$5:$J$1004,MATCH(N107&amp;"|"&amp;D107,'Facturi emise'!$A$5:$A$1004,0)),0),SUMIFS($H$5:$H$1004,$N$5:$N$1004,N107,$D$5:$D$1004,D107,$I$5:$I$1004,I107)&gt;N(G107)),"Stornezi mai mult decât s-a facturat. ","")&amp;IF(AND(N(I107)&gt;0,N(I107)&lt;IFERROR(INDEX('Facturi emise'!$J$5:$J$1004,MATCH(N107&amp;"|"&amp;D107,'Facturi emise'!$A$5:$A$1004,0)),0)),"Reducere de preț pe unitate. ","")))</f>
        <v/>
      </c>
      <c r="N107" s="28" t="str">
        <f>IF(B107="","",IFERROR(INDEX('Registru stornări'!$D$5:$D$304,MATCH(B107,'Registru stornări'!$B$5:$B$304,0)),""))</f>
        <v/>
      </c>
    </row>
    <row r="108" spans="1:14" x14ac:dyDescent="0.2">
      <c r="A108" s="1" t="str">
        <f t="shared" si="3"/>
        <v/>
      </c>
      <c r="B108" s="9"/>
      <c r="C108" s="10" t="str">
        <f>IF(B108="","",COUNTIF(INDEX($B:$B,5):B108,B108))</f>
        <v/>
      </c>
      <c r="D108" s="9"/>
      <c r="E108" s="24" t="str">
        <f>IF(OR(N108="",D108=""),"",IFERROR(INDEX('Facturi emise'!$G$5:$G$1004,MATCH(N108&amp;"|"&amp;D108,'Facturi emise'!$A$5:$A$1004,0)),""))</f>
        <v/>
      </c>
      <c r="F108" s="10" t="str">
        <f>IF(OR(N108="",D108=""),"",IFERROR(INDEX('Facturi emise'!$H$5:$H$1004,MATCH(N108&amp;"|"&amp;D108,'Facturi emise'!$A$5:$A$1004,0)),""))</f>
        <v/>
      </c>
      <c r="G108" s="24" t="str">
        <f>IF(OR(N108="",D108=""),"",IFERROR(INDEX('Facturi emise'!$I$5:$I$1004,MATCH(N108&amp;"|"&amp;D108,'Facturi emise'!$A$5:$A$1004,0)),""))</f>
        <v/>
      </c>
      <c r="H108" s="6"/>
      <c r="I108" s="14" t="str">
        <f>IF(OR(N108="",D108=""),"",IFERROR(INDEX('Facturi emise'!$J$5:$J$1004,MATCH(N108&amp;"|"&amp;D108,'Facturi emise'!$A$5:$A$1004,0)),""))</f>
        <v/>
      </c>
      <c r="J108" s="25" t="str">
        <f>IF(OR(N108="",D108=""),"",IFERROR(INDEX('Facturi emise'!$K$5:$K$1004,MATCH(N108&amp;"|"&amp;D108,'Facturi emise'!$A$5:$A$1004,0)),""))</f>
        <v/>
      </c>
      <c r="K108" s="26" t="str">
        <f t="shared" si="4"/>
        <v/>
      </c>
      <c r="L108" s="26" t="str">
        <f t="shared" si="5"/>
        <v/>
      </c>
      <c r="M108" s="27" t="str">
        <f>IF(B108="","",TRIM(IF(N108="","Factura storno nu există în registru. ",IF(ISNA(MATCH(N108&amp;"|"&amp;D108,'Facturi emise'!$A$5:$A$1004,0)),"Linia nu există în factura inițială. ",""))&amp;IF(N(H108)&lt;=0,"Lipsește cantitatea stornată. ","")&amp;IF(AND(N(I108)=IFERROR(INDEX('Facturi emise'!$J$5:$J$1004,MATCH(N108&amp;"|"&amp;D108,'Facturi emise'!$A$5:$A$1004,0)),0),SUMIFS($H$5:$H$1004,$N$5:$N$1004,N108,$D$5:$D$1004,D108,$I$5:$I$1004,I108)&gt;N(G108)),"Stornezi mai mult decât s-a facturat. ","")&amp;IF(AND(N(I108)&gt;0,N(I108)&lt;IFERROR(INDEX('Facturi emise'!$J$5:$J$1004,MATCH(N108&amp;"|"&amp;D108,'Facturi emise'!$A$5:$A$1004,0)),0)),"Reducere de preț pe unitate. ","")))</f>
        <v/>
      </c>
      <c r="N108" s="28" t="str">
        <f>IF(B108="","",IFERROR(INDEX('Registru stornări'!$D$5:$D$304,MATCH(B108,'Registru stornări'!$B$5:$B$304,0)),""))</f>
        <v/>
      </c>
    </row>
    <row r="109" spans="1:14" x14ac:dyDescent="0.2">
      <c r="A109" s="1" t="str">
        <f t="shared" si="3"/>
        <v/>
      </c>
      <c r="B109" s="9"/>
      <c r="C109" s="10" t="str">
        <f>IF(B109="","",COUNTIF(INDEX($B:$B,5):B109,B109))</f>
        <v/>
      </c>
      <c r="D109" s="9"/>
      <c r="E109" s="24" t="str">
        <f>IF(OR(N109="",D109=""),"",IFERROR(INDEX('Facturi emise'!$G$5:$G$1004,MATCH(N109&amp;"|"&amp;D109,'Facturi emise'!$A$5:$A$1004,0)),""))</f>
        <v/>
      </c>
      <c r="F109" s="10" t="str">
        <f>IF(OR(N109="",D109=""),"",IFERROR(INDEX('Facturi emise'!$H$5:$H$1004,MATCH(N109&amp;"|"&amp;D109,'Facturi emise'!$A$5:$A$1004,0)),""))</f>
        <v/>
      </c>
      <c r="G109" s="24" t="str">
        <f>IF(OR(N109="",D109=""),"",IFERROR(INDEX('Facturi emise'!$I$5:$I$1004,MATCH(N109&amp;"|"&amp;D109,'Facturi emise'!$A$5:$A$1004,0)),""))</f>
        <v/>
      </c>
      <c r="H109" s="6"/>
      <c r="I109" s="14" t="str">
        <f>IF(OR(N109="",D109=""),"",IFERROR(INDEX('Facturi emise'!$J$5:$J$1004,MATCH(N109&amp;"|"&amp;D109,'Facturi emise'!$A$5:$A$1004,0)),""))</f>
        <v/>
      </c>
      <c r="J109" s="25" t="str">
        <f>IF(OR(N109="",D109=""),"",IFERROR(INDEX('Facturi emise'!$K$5:$K$1004,MATCH(N109&amp;"|"&amp;D109,'Facturi emise'!$A$5:$A$1004,0)),""))</f>
        <v/>
      </c>
      <c r="K109" s="26" t="str">
        <f t="shared" si="4"/>
        <v/>
      </c>
      <c r="L109" s="26" t="str">
        <f t="shared" si="5"/>
        <v/>
      </c>
      <c r="M109" s="27" t="str">
        <f>IF(B109="","",TRIM(IF(N109="","Factura storno nu există în registru. ",IF(ISNA(MATCH(N109&amp;"|"&amp;D109,'Facturi emise'!$A$5:$A$1004,0)),"Linia nu există în factura inițială. ",""))&amp;IF(N(H109)&lt;=0,"Lipsește cantitatea stornată. ","")&amp;IF(AND(N(I109)=IFERROR(INDEX('Facturi emise'!$J$5:$J$1004,MATCH(N109&amp;"|"&amp;D109,'Facturi emise'!$A$5:$A$1004,0)),0),SUMIFS($H$5:$H$1004,$N$5:$N$1004,N109,$D$5:$D$1004,D109,$I$5:$I$1004,I109)&gt;N(G109)),"Stornezi mai mult decât s-a facturat. ","")&amp;IF(AND(N(I109)&gt;0,N(I109)&lt;IFERROR(INDEX('Facturi emise'!$J$5:$J$1004,MATCH(N109&amp;"|"&amp;D109,'Facturi emise'!$A$5:$A$1004,0)),0)),"Reducere de preț pe unitate. ","")))</f>
        <v/>
      </c>
      <c r="N109" s="28" t="str">
        <f>IF(B109="","",IFERROR(INDEX('Registru stornări'!$D$5:$D$304,MATCH(B109,'Registru stornări'!$B$5:$B$304,0)),""))</f>
        <v/>
      </c>
    </row>
    <row r="110" spans="1:14" x14ac:dyDescent="0.2">
      <c r="A110" s="1" t="str">
        <f t="shared" si="3"/>
        <v/>
      </c>
      <c r="B110" s="9"/>
      <c r="C110" s="10" t="str">
        <f>IF(B110="","",COUNTIF(INDEX($B:$B,5):B110,B110))</f>
        <v/>
      </c>
      <c r="D110" s="9"/>
      <c r="E110" s="24" t="str">
        <f>IF(OR(N110="",D110=""),"",IFERROR(INDEX('Facturi emise'!$G$5:$G$1004,MATCH(N110&amp;"|"&amp;D110,'Facturi emise'!$A$5:$A$1004,0)),""))</f>
        <v/>
      </c>
      <c r="F110" s="10" t="str">
        <f>IF(OR(N110="",D110=""),"",IFERROR(INDEX('Facturi emise'!$H$5:$H$1004,MATCH(N110&amp;"|"&amp;D110,'Facturi emise'!$A$5:$A$1004,0)),""))</f>
        <v/>
      </c>
      <c r="G110" s="24" t="str">
        <f>IF(OR(N110="",D110=""),"",IFERROR(INDEX('Facturi emise'!$I$5:$I$1004,MATCH(N110&amp;"|"&amp;D110,'Facturi emise'!$A$5:$A$1004,0)),""))</f>
        <v/>
      </c>
      <c r="H110" s="6"/>
      <c r="I110" s="14" t="str">
        <f>IF(OR(N110="",D110=""),"",IFERROR(INDEX('Facturi emise'!$J$5:$J$1004,MATCH(N110&amp;"|"&amp;D110,'Facturi emise'!$A$5:$A$1004,0)),""))</f>
        <v/>
      </c>
      <c r="J110" s="25" t="str">
        <f>IF(OR(N110="",D110=""),"",IFERROR(INDEX('Facturi emise'!$K$5:$K$1004,MATCH(N110&amp;"|"&amp;D110,'Facturi emise'!$A$5:$A$1004,0)),""))</f>
        <v/>
      </c>
      <c r="K110" s="26" t="str">
        <f t="shared" si="4"/>
        <v/>
      </c>
      <c r="L110" s="26" t="str">
        <f t="shared" si="5"/>
        <v/>
      </c>
      <c r="M110" s="27" t="str">
        <f>IF(B110="","",TRIM(IF(N110="","Factura storno nu există în registru. ",IF(ISNA(MATCH(N110&amp;"|"&amp;D110,'Facturi emise'!$A$5:$A$1004,0)),"Linia nu există în factura inițială. ",""))&amp;IF(N(H110)&lt;=0,"Lipsește cantitatea stornată. ","")&amp;IF(AND(N(I110)=IFERROR(INDEX('Facturi emise'!$J$5:$J$1004,MATCH(N110&amp;"|"&amp;D110,'Facturi emise'!$A$5:$A$1004,0)),0),SUMIFS($H$5:$H$1004,$N$5:$N$1004,N110,$D$5:$D$1004,D110,$I$5:$I$1004,I110)&gt;N(G110)),"Stornezi mai mult decât s-a facturat. ","")&amp;IF(AND(N(I110)&gt;0,N(I110)&lt;IFERROR(INDEX('Facturi emise'!$J$5:$J$1004,MATCH(N110&amp;"|"&amp;D110,'Facturi emise'!$A$5:$A$1004,0)),0)),"Reducere de preț pe unitate. ","")))</f>
        <v/>
      </c>
      <c r="N110" s="28" t="str">
        <f>IF(B110="","",IFERROR(INDEX('Registru stornări'!$D$5:$D$304,MATCH(B110,'Registru stornări'!$B$5:$B$304,0)),""))</f>
        <v/>
      </c>
    </row>
    <row r="111" spans="1:14" x14ac:dyDescent="0.2">
      <c r="A111" s="1" t="str">
        <f t="shared" si="3"/>
        <v/>
      </c>
      <c r="B111" s="9"/>
      <c r="C111" s="10" t="str">
        <f>IF(B111="","",COUNTIF(INDEX($B:$B,5):B111,B111))</f>
        <v/>
      </c>
      <c r="D111" s="9"/>
      <c r="E111" s="24" t="str">
        <f>IF(OR(N111="",D111=""),"",IFERROR(INDEX('Facturi emise'!$G$5:$G$1004,MATCH(N111&amp;"|"&amp;D111,'Facturi emise'!$A$5:$A$1004,0)),""))</f>
        <v/>
      </c>
      <c r="F111" s="10" t="str">
        <f>IF(OR(N111="",D111=""),"",IFERROR(INDEX('Facturi emise'!$H$5:$H$1004,MATCH(N111&amp;"|"&amp;D111,'Facturi emise'!$A$5:$A$1004,0)),""))</f>
        <v/>
      </c>
      <c r="G111" s="24" t="str">
        <f>IF(OR(N111="",D111=""),"",IFERROR(INDEX('Facturi emise'!$I$5:$I$1004,MATCH(N111&amp;"|"&amp;D111,'Facturi emise'!$A$5:$A$1004,0)),""))</f>
        <v/>
      </c>
      <c r="H111" s="6"/>
      <c r="I111" s="14" t="str">
        <f>IF(OR(N111="",D111=""),"",IFERROR(INDEX('Facturi emise'!$J$5:$J$1004,MATCH(N111&amp;"|"&amp;D111,'Facturi emise'!$A$5:$A$1004,0)),""))</f>
        <v/>
      </c>
      <c r="J111" s="25" t="str">
        <f>IF(OR(N111="",D111=""),"",IFERROR(INDEX('Facturi emise'!$K$5:$K$1004,MATCH(N111&amp;"|"&amp;D111,'Facturi emise'!$A$5:$A$1004,0)),""))</f>
        <v/>
      </c>
      <c r="K111" s="26" t="str">
        <f t="shared" si="4"/>
        <v/>
      </c>
      <c r="L111" s="26" t="str">
        <f t="shared" si="5"/>
        <v/>
      </c>
      <c r="M111" s="27" t="str">
        <f>IF(B111="","",TRIM(IF(N111="","Factura storno nu există în registru. ",IF(ISNA(MATCH(N111&amp;"|"&amp;D111,'Facturi emise'!$A$5:$A$1004,0)),"Linia nu există în factura inițială. ",""))&amp;IF(N(H111)&lt;=0,"Lipsește cantitatea stornată. ","")&amp;IF(AND(N(I111)=IFERROR(INDEX('Facturi emise'!$J$5:$J$1004,MATCH(N111&amp;"|"&amp;D111,'Facturi emise'!$A$5:$A$1004,0)),0),SUMIFS($H$5:$H$1004,$N$5:$N$1004,N111,$D$5:$D$1004,D111,$I$5:$I$1004,I111)&gt;N(G111)),"Stornezi mai mult decât s-a facturat. ","")&amp;IF(AND(N(I111)&gt;0,N(I111)&lt;IFERROR(INDEX('Facturi emise'!$J$5:$J$1004,MATCH(N111&amp;"|"&amp;D111,'Facturi emise'!$A$5:$A$1004,0)),0)),"Reducere de preț pe unitate. ","")))</f>
        <v/>
      </c>
      <c r="N111" s="28" t="str">
        <f>IF(B111="","",IFERROR(INDEX('Registru stornări'!$D$5:$D$304,MATCH(B111,'Registru stornări'!$B$5:$B$304,0)),""))</f>
        <v/>
      </c>
    </row>
    <row r="112" spans="1:14" x14ac:dyDescent="0.2">
      <c r="A112" s="1" t="str">
        <f t="shared" si="3"/>
        <v/>
      </c>
      <c r="B112" s="9"/>
      <c r="C112" s="10" t="str">
        <f>IF(B112="","",COUNTIF(INDEX($B:$B,5):B112,B112))</f>
        <v/>
      </c>
      <c r="D112" s="9"/>
      <c r="E112" s="24" t="str">
        <f>IF(OR(N112="",D112=""),"",IFERROR(INDEX('Facturi emise'!$G$5:$G$1004,MATCH(N112&amp;"|"&amp;D112,'Facturi emise'!$A$5:$A$1004,0)),""))</f>
        <v/>
      </c>
      <c r="F112" s="10" t="str">
        <f>IF(OR(N112="",D112=""),"",IFERROR(INDEX('Facturi emise'!$H$5:$H$1004,MATCH(N112&amp;"|"&amp;D112,'Facturi emise'!$A$5:$A$1004,0)),""))</f>
        <v/>
      </c>
      <c r="G112" s="24" t="str">
        <f>IF(OR(N112="",D112=""),"",IFERROR(INDEX('Facturi emise'!$I$5:$I$1004,MATCH(N112&amp;"|"&amp;D112,'Facturi emise'!$A$5:$A$1004,0)),""))</f>
        <v/>
      </c>
      <c r="H112" s="6"/>
      <c r="I112" s="14" t="str">
        <f>IF(OR(N112="",D112=""),"",IFERROR(INDEX('Facturi emise'!$J$5:$J$1004,MATCH(N112&amp;"|"&amp;D112,'Facturi emise'!$A$5:$A$1004,0)),""))</f>
        <v/>
      </c>
      <c r="J112" s="25" t="str">
        <f>IF(OR(N112="",D112=""),"",IFERROR(INDEX('Facturi emise'!$K$5:$K$1004,MATCH(N112&amp;"|"&amp;D112,'Facturi emise'!$A$5:$A$1004,0)),""))</f>
        <v/>
      </c>
      <c r="K112" s="26" t="str">
        <f t="shared" si="4"/>
        <v/>
      </c>
      <c r="L112" s="26" t="str">
        <f t="shared" si="5"/>
        <v/>
      </c>
      <c r="M112" s="27" t="str">
        <f>IF(B112="","",TRIM(IF(N112="","Factura storno nu există în registru. ",IF(ISNA(MATCH(N112&amp;"|"&amp;D112,'Facturi emise'!$A$5:$A$1004,0)),"Linia nu există în factura inițială. ",""))&amp;IF(N(H112)&lt;=0,"Lipsește cantitatea stornată. ","")&amp;IF(AND(N(I112)=IFERROR(INDEX('Facturi emise'!$J$5:$J$1004,MATCH(N112&amp;"|"&amp;D112,'Facturi emise'!$A$5:$A$1004,0)),0),SUMIFS($H$5:$H$1004,$N$5:$N$1004,N112,$D$5:$D$1004,D112,$I$5:$I$1004,I112)&gt;N(G112)),"Stornezi mai mult decât s-a facturat. ","")&amp;IF(AND(N(I112)&gt;0,N(I112)&lt;IFERROR(INDEX('Facturi emise'!$J$5:$J$1004,MATCH(N112&amp;"|"&amp;D112,'Facturi emise'!$A$5:$A$1004,0)),0)),"Reducere de preț pe unitate. ","")))</f>
        <v/>
      </c>
      <c r="N112" s="28" t="str">
        <f>IF(B112="","",IFERROR(INDEX('Registru stornări'!$D$5:$D$304,MATCH(B112,'Registru stornări'!$B$5:$B$304,0)),""))</f>
        <v/>
      </c>
    </row>
    <row r="113" spans="1:14" x14ac:dyDescent="0.2">
      <c r="A113" s="1" t="str">
        <f t="shared" si="3"/>
        <v/>
      </c>
      <c r="B113" s="9"/>
      <c r="C113" s="10" t="str">
        <f>IF(B113="","",COUNTIF(INDEX($B:$B,5):B113,B113))</f>
        <v/>
      </c>
      <c r="D113" s="9"/>
      <c r="E113" s="24" t="str">
        <f>IF(OR(N113="",D113=""),"",IFERROR(INDEX('Facturi emise'!$G$5:$G$1004,MATCH(N113&amp;"|"&amp;D113,'Facturi emise'!$A$5:$A$1004,0)),""))</f>
        <v/>
      </c>
      <c r="F113" s="10" t="str">
        <f>IF(OR(N113="",D113=""),"",IFERROR(INDEX('Facturi emise'!$H$5:$H$1004,MATCH(N113&amp;"|"&amp;D113,'Facturi emise'!$A$5:$A$1004,0)),""))</f>
        <v/>
      </c>
      <c r="G113" s="24" t="str">
        <f>IF(OR(N113="",D113=""),"",IFERROR(INDEX('Facturi emise'!$I$5:$I$1004,MATCH(N113&amp;"|"&amp;D113,'Facturi emise'!$A$5:$A$1004,0)),""))</f>
        <v/>
      </c>
      <c r="H113" s="6"/>
      <c r="I113" s="14" t="str">
        <f>IF(OR(N113="",D113=""),"",IFERROR(INDEX('Facturi emise'!$J$5:$J$1004,MATCH(N113&amp;"|"&amp;D113,'Facturi emise'!$A$5:$A$1004,0)),""))</f>
        <v/>
      </c>
      <c r="J113" s="25" t="str">
        <f>IF(OR(N113="",D113=""),"",IFERROR(INDEX('Facturi emise'!$K$5:$K$1004,MATCH(N113&amp;"|"&amp;D113,'Facturi emise'!$A$5:$A$1004,0)),""))</f>
        <v/>
      </c>
      <c r="K113" s="26" t="str">
        <f t="shared" si="4"/>
        <v/>
      </c>
      <c r="L113" s="26" t="str">
        <f t="shared" si="5"/>
        <v/>
      </c>
      <c r="M113" s="27" t="str">
        <f>IF(B113="","",TRIM(IF(N113="","Factura storno nu există în registru. ",IF(ISNA(MATCH(N113&amp;"|"&amp;D113,'Facturi emise'!$A$5:$A$1004,0)),"Linia nu există în factura inițială. ",""))&amp;IF(N(H113)&lt;=0,"Lipsește cantitatea stornată. ","")&amp;IF(AND(N(I113)=IFERROR(INDEX('Facturi emise'!$J$5:$J$1004,MATCH(N113&amp;"|"&amp;D113,'Facturi emise'!$A$5:$A$1004,0)),0),SUMIFS($H$5:$H$1004,$N$5:$N$1004,N113,$D$5:$D$1004,D113,$I$5:$I$1004,I113)&gt;N(G113)),"Stornezi mai mult decât s-a facturat. ","")&amp;IF(AND(N(I113)&gt;0,N(I113)&lt;IFERROR(INDEX('Facturi emise'!$J$5:$J$1004,MATCH(N113&amp;"|"&amp;D113,'Facturi emise'!$A$5:$A$1004,0)),0)),"Reducere de preț pe unitate. ","")))</f>
        <v/>
      </c>
      <c r="N113" s="28" t="str">
        <f>IF(B113="","",IFERROR(INDEX('Registru stornări'!$D$5:$D$304,MATCH(B113,'Registru stornări'!$B$5:$B$304,0)),""))</f>
        <v/>
      </c>
    </row>
    <row r="114" spans="1:14" x14ac:dyDescent="0.2">
      <c r="A114" s="1" t="str">
        <f t="shared" si="3"/>
        <v/>
      </c>
      <c r="B114" s="9"/>
      <c r="C114" s="10" t="str">
        <f>IF(B114="","",COUNTIF(INDEX($B:$B,5):B114,B114))</f>
        <v/>
      </c>
      <c r="D114" s="9"/>
      <c r="E114" s="24" t="str">
        <f>IF(OR(N114="",D114=""),"",IFERROR(INDEX('Facturi emise'!$G$5:$G$1004,MATCH(N114&amp;"|"&amp;D114,'Facturi emise'!$A$5:$A$1004,0)),""))</f>
        <v/>
      </c>
      <c r="F114" s="10" t="str">
        <f>IF(OR(N114="",D114=""),"",IFERROR(INDEX('Facturi emise'!$H$5:$H$1004,MATCH(N114&amp;"|"&amp;D114,'Facturi emise'!$A$5:$A$1004,0)),""))</f>
        <v/>
      </c>
      <c r="G114" s="24" t="str">
        <f>IF(OR(N114="",D114=""),"",IFERROR(INDEX('Facturi emise'!$I$5:$I$1004,MATCH(N114&amp;"|"&amp;D114,'Facturi emise'!$A$5:$A$1004,0)),""))</f>
        <v/>
      </c>
      <c r="H114" s="6"/>
      <c r="I114" s="14" t="str">
        <f>IF(OR(N114="",D114=""),"",IFERROR(INDEX('Facturi emise'!$J$5:$J$1004,MATCH(N114&amp;"|"&amp;D114,'Facturi emise'!$A$5:$A$1004,0)),""))</f>
        <v/>
      </c>
      <c r="J114" s="25" t="str">
        <f>IF(OR(N114="",D114=""),"",IFERROR(INDEX('Facturi emise'!$K$5:$K$1004,MATCH(N114&amp;"|"&amp;D114,'Facturi emise'!$A$5:$A$1004,0)),""))</f>
        <v/>
      </c>
      <c r="K114" s="26" t="str">
        <f t="shared" si="4"/>
        <v/>
      </c>
      <c r="L114" s="26" t="str">
        <f t="shared" si="5"/>
        <v/>
      </c>
      <c r="M114" s="27" t="str">
        <f>IF(B114="","",TRIM(IF(N114="","Factura storno nu există în registru. ",IF(ISNA(MATCH(N114&amp;"|"&amp;D114,'Facturi emise'!$A$5:$A$1004,0)),"Linia nu există în factura inițială. ",""))&amp;IF(N(H114)&lt;=0,"Lipsește cantitatea stornată. ","")&amp;IF(AND(N(I114)=IFERROR(INDEX('Facturi emise'!$J$5:$J$1004,MATCH(N114&amp;"|"&amp;D114,'Facturi emise'!$A$5:$A$1004,0)),0),SUMIFS($H$5:$H$1004,$N$5:$N$1004,N114,$D$5:$D$1004,D114,$I$5:$I$1004,I114)&gt;N(G114)),"Stornezi mai mult decât s-a facturat. ","")&amp;IF(AND(N(I114)&gt;0,N(I114)&lt;IFERROR(INDEX('Facturi emise'!$J$5:$J$1004,MATCH(N114&amp;"|"&amp;D114,'Facturi emise'!$A$5:$A$1004,0)),0)),"Reducere de preț pe unitate. ","")))</f>
        <v/>
      </c>
      <c r="N114" s="28" t="str">
        <f>IF(B114="","",IFERROR(INDEX('Registru stornări'!$D$5:$D$304,MATCH(B114,'Registru stornări'!$B$5:$B$304,0)),""))</f>
        <v/>
      </c>
    </row>
    <row r="115" spans="1:14" x14ac:dyDescent="0.2">
      <c r="A115" s="1" t="str">
        <f t="shared" si="3"/>
        <v/>
      </c>
      <c r="B115" s="9"/>
      <c r="C115" s="10" t="str">
        <f>IF(B115="","",COUNTIF(INDEX($B:$B,5):B115,B115))</f>
        <v/>
      </c>
      <c r="D115" s="9"/>
      <c r="E115" s="24" t="str">
        <f>IF(OR(N115="",D115=""),"",IFERROR(INDEX('Facturi emise'!$G$5:$G$1004,MATCH(N115&amp;"|"&amp;D115,'Facturi emise'!$A$5:$A$1004,0)),""))</f>
        <v/>
      </c>
      <c r="F115" s="10" t="str">
        <f>IF(OR(N115="",D115=""),"",IFERROR(INDEX('Facturi emise'!$H$5:$H$1004,MATCH(N115&amp;"|"&amp;D115,'Facturi emise'!$A$5:$A$1004,0)),""))</f>
        <v/>
      </c>
      <c r="G115" s="24" t="str">
        <f>IF(OR(N115="",D115=""),"",IFERROR(INDEX('Facturi emise'!$I$5:$I$1004,MATCH(N115&amp;"|"&amp;D115,'Facturi emise'!$A$5:$A$1004,0)),""))</f>
        <v/>
      </c>
      <c r="H115" s="6"/>
      <c r="I115" s="14" t="str">
        <f>IF(OR(N115="",D115=""),"",IFERROR(INDEX('Facturi emise'!$J$5:$J$1004,MATCH(N115&amp;"|"&amp;D115,'Facturi emise'!$A$5:$A$1004,0)),""))</f>
        <v/>
      </c>
      <c r="J115" s="25" t="str">
        <f>IF(OR(N115="",D115=""),"",IFERROR(INDEX('Facturi emise'!$K$5:$K$1004,MATCH(N115&amp;"|"&amp;D115,'Facturi emise'!$A$5:$A$1004,0)),""))</f>
        <v/>
      </c>
      <c r="K115" s="26" t="str">
        <f t="shared" si="4"/>
        <v/>
      </c>
      <c r="L115" s="26" t="str">
        <f t="shared" si="5"/>
        <v/>
      </c>
      <c r="M115" s="27" t="str">
        <f>IF(B115="","",TRIM(IF(N115="","Factura storno nu există în registru. ",IF(ISNA(MATCH(N115&amp;"|"&amp;D115,'Facturi emise'!$A$5:$A$1004,0)),"Linia nu există în factura inițială. ",""))&amp;IF(N(H115)&lt;=0,"Lipsește cantitatea stornată. ","")&amp;IF(AND(N(I115)=IFERROR(INDEX('Facturi emise'!$J$5:$J$1004,MATCH(N115&amp;"|"&amp;D115,'Facturi emise'!$A$5:$A$1004,0)),0),SUMIFS($H$5:$H$1004,$N$5:$N$1004,N115,$D$5:$D$1004,D115,$I$5:$I$1004,I115)&gt;N(G115)),"Stornezi mai mult decât s-a facturat. ","")&amp;IF(AND(N(I115)&gt;0,N(I115)&lt;IFERROR(INDEX('Facturi emise'!$J$5:$J$1004,MATCH(N115&amp;"|"&amp;D115,'Facturi emise'!$A$5:$A$1004,0)),0)),"Reducere de preț pe unitate. ","")))</f>
        <v/>
      </c>
      <c r="N115" s="28" t="str">
        <f>IF(B115="","",IFERROR(INDEX('Registru stornări'!$D$5:$D$304,MATCH(B115,'Registru stornări'!$B$5:$B$304,0)),""))</f>
        <v/>
      </c>
    </row>
    <row r="116" spans="1:14" x14ac:dyDescent="0.2">
      <c r="A116" s="1" t="str">
        <f t="shared" si="3"/>
        <v/>
      </c>
      <c r="B116" s="9"/>
      <c r="C116" s="10" t="str">
        <f>IF(B116="","",COUNTIF(INDEX($B:$B,5):B116,B116))</f>
        <v/>
      </c>
      <c r="D116" s="9"/>
      <c r="E116" s="24" t="str">
        <f>IF(OR(N116="",D116=""),"",IFERROR(INDEX('Facturi emise'!$G$5:$G$1004,MATCH(N116&amp;"|"&amp;D116,'Facturi emise'!$A$5:$A$1004,0)),""))</f>
        <v/>
      </c>
      <c r="F116" s="10" t="str">
        <f>IF(OR(N116="",D116=""),"",IFERROR(INDEX('Facturi emise'!$H$5:$H$1004,MATCH(N116&amp;"|"&amp;D116,'Facturi emise'!$A$5:$A$1004,0)),""))</f>
        <v/>
      </c>
      <c r="G116" s="24" t="str">
        <f>IF(OR(N116="",D116=""),"",IFERROR(INDEX('Facturi emise'!$I$5:$I$1004,MATCH(N116&amp;"|"&amp;D116,'Facturi emise'!$A$5:$A$1004,0)),""))</f>
        <v/>
      </c>
      <c r="H116" s="6"/>
      <c r="I116" s="14" t="str">
        <f>IF(OR(N116="",D116=""),"",IFERROR(INDEX('Facturi emise'!$J$5:$J$1004,MATCH(N116&amp;"|"&amp;D116,'Facturi emise'!$A$5:$A$1004,0)),""))</f>
        <v/>
      </c>
      <c r="J116" s="25" t="str">
        <f>IF(OR(N116="",D116=""),"",IFERROR(INDEX('Facturi emise'!$K$5:$K$1004,MATCH(N116&amp;"|"&amp;D116,'Facturi emise'!$A$5:$A$1004,0)),""))</f>
        <v/>
      </c>
      <c r="K116" s="26" t="str">
        <f t="shared" si="4"/>
        <v/>
      </c>
      <c r="L116" s="26" t="str">
        <f t="shared" si="5"/>
        <v/>
      </c>
      <c r="M116" s="27" t="str">
        <f>IF(B116="","",TRIM(IF(N116="","Factura storno nu există în registru. ",IF(ISNA(MATCH(N116&amp;"|"&amp;D116,'Facturi emise'!$A$5:$A$1004,0)),"Linia nu există în factura inițială. ",""))&amp;IF(N(H116)&lt;=0,"Lipsește cantitatea stornată. ","")&amp;IF(AND(N(I116)=IFERROR(INDEX('Facturi emise'!$J$5:$J$1004,MATCH(N116&amp;"|"&amp;D116,'Facturi emise'!$A$5:$A$1004,0)),0),SUMIFS($H$5:$H$1004,$N$5:$N$1004,N116,$D$5:$D$1004,D116,$I$5:$I$1004,I116)&gt;N(G116)),"Stornezi mai mult decât s-a facturat. ","")&amp;IF(AND(N(I116)&gt;0,N(I116)&lt;IFERROR(INDEX('Facturi emise'!$J$5:$J$1004,MATCH(N116&amp;"|"&amp;D116,'Facturi emise'!$A$5:$A$1004,0)),0)),"Reducere de preț pe unitate. ","")))</f>
        <v/>
      </c>
      <c r="N116" s="28" t="str">
        <f>IF(B116="","",IFERROR(INDEX('Registru stornări'!$D$5:$D$304,MATCH(B116,'Registru stornări'!$B$5:$B$304,0)),""))</f>
        <v/>
      </c>
    </row>
    <row r="117" spans="1:14" x14ac:dyDescent="0.2">
      <c r="A117" s="1" t="str">
        <f t="shared" si="3"/>
        <v/>
      </c>
      <c r="B117" s="9"/>
      <c r="C117" s="10" t="str">
        <f>IF(B117="","",COUNTIF(INDEX($B:$B,5):B117,B117))</f>
        <v/>
      </c>
      <c r="D117" s="9"/>
      <c r="E117" s="24" t="str">
        <f>IF(OR(N117="",D117=""),"",IFERROR(INDEX('Facturi emise'!$G$5:$G$1004,MATCH(N117&amp;"|"&amp;D117,'Facturi emise'!$A$5:$A$1004,0)),""))</f>
        <v/>
      </c>
      <c r="F117" s="10" t="str">
        <f>IF(OR(N117="",D117=""),"",IFERROR(INDEX('Facturi emise'!$H$5:$H$1004,MATCH(N117&amp;"|"&amp;D117,'Facturi emise'!$A$5:$A$1004,0)),""))</f>
        <v/>
      </c>
      <c r="G117" s="24" t="str">
        <f>IF(OR(N117="",D117=""),"",IFERROR(INDEX('Facturi emise'!$I$5:$I$1004,MATCH(N117&amp;"|"&amp;D117,'Facturi emise'!$A$5:$A$1004,0)),""))</f>
        <v/>
      </c>
      <c r="H117" s="6"/>
      <c r="I117" s="14" t="str">
        <f>IF(OR(N117="",D117=""),"",IFERROR(INDEX('Facturi emise'!$J$5:$J$1004,MATCH(N117&amp;"|"&amp;D117,'Facturi emise'!$A$5:$A$1004,0)),""))</f>
        <v/>
      </c>
      <c r="J117" s="25" t="str">
        <f>IF(OR(N117="",D117=""),"",IFERROR(INDEX('Facturi emise'!$K$5:$K$1004,MATCH(N117&amp;"|"&amp;D117,'Facturi emise'!$A$5:$A$1004,0)),""))</f>
        <v/>
      </c>
      <c r="K117" s="26" t="str">
        <f t="shared" si="4"/>
        <v/>
      </c>
      <c r="L117" s="26" t="str">
        <f t="shared" si="5"/>
        <v/>
      </c>
      <c r="M117" s="27" t="str">
        <f>IF(B117="","",TRIM(IF(N117="","Factura storno nu există în registru. ",IF(ISNA(MATCH(N117&amp;"|"&amp;D117,'Facturi emise'!$A$5:$A$1004,0)),"Linia nu există în factura inițială. ",""))&amp;IF(N(H117)&lt;=0,"Lipsește cantitatea stornată. ","")&amp;IF(AND(N(I117)=IFERROR(INDEX('Facturi emise'!$J$5:$J$1004,MATCH(N117&amp;"|"&amp;D117,'Facturi emise'!$A$5:$A$1004,0)),0),SUMIFS($H$5:$H$1004,$N$5:$N$1004,N117,$D$5:$D$1004,D117,$I$5:$I$1004,I117)&gt;N(G117)),"Stornezi mai mult decât s-a facturat. ","")&amp;IF(AND(N(I117)&gt;0,N(I117)&lt;IFERROR(INDEX('Facturi emise'!$J$5:$J$1004,MATCH(N117&amp;"|"&amp;D117,'Facturi emise'!$A$5:$A$1004,0)),0)),"Reducere de preț pe unitate. ","")))</f>
        <v/>
      </c>
      <c r="N117" s="28" t="str">
        <f>IF(B117="","",IFERROR(INDEX('Registru stornări'!$D$5:$D$304,MATCH(B117,'Registru stornări'!$B$5:$B$304,0)),""))</f>
        <v/>
      </c>
    </row>
    <row r="118" spans="1:14" x14ac:dyDescent="0.2">
      <c r="A118" s="1" t="str">
        <f t="shared" si="3"/>
        <v/>
      </c>
      <c r="B118" s="9"/>
      <c r="C118" s="10" t="str">
        <f>IF(B118="","",COUNTIF(INDEX($B:$B,5):B118,B118))</f>
        <v/>
      </c>
      <c r="D118" s="9"/>
      <c r="E118" s="24" t="str">
        <f>IF(OR(N118="",D118=""),"",IFERROR(INDEX('Facturi emise'!$G$5:$G$1004,MATCH(N118&amp;"|"&amp;D118,'Facturi emise'!$A$5:$A$1004,0)),""))</f>
        <v/>
      </c>
      <c r="F118" s="10" t="str">
        <f>IF(OR(N118="",D118=""),"",IFERROR(INDEX('Facturi emise'!$H$5:$H$1004,MATCH(N118&amp;"|"&amp;D118,'Facturi emise'!$A$5:$A$1004,0)),""))</f>
        <v/>
      </c>
      <c r="G118" s="24" t="str">
        <f>IF(OR(N118="",D118=""),"",IFERROR(INDEX('Facturi emise'!$I$5:$I$1004,MATCH(N118&amp;"|"&amp;D118,'Facturi emise'!$A$5:$A$1004,0)),""))</f>
        <v/>
      </c>
      <c r="H118" s="6"/>
      <c r="I118" s="14" t="str">
        <f>IF(OR(N118="",D118=""),"",IFERROR(INDEX('Facturi emise'!$J$5:$J$1004,MATCH(N118&amp;"|"&amp;D118,'Facturi emise'!$A$5:$A$1004,0)),""))</f>
        <v/>
      </c>
      <c r="J118" s="25" t="str">
        <f>IF(OR(N118="",D118=""),"",IFERROR(INDEX('Facturi emise'!$K$5:$K$1004,MATCH(N118&amp;"|"&amp;D118,'Facturi emise'!$A$5:$A$1004,0)),""))</f>
        <v/>
      </c>
      <c r="K118" s="26" t="str">
        <f t="shared" si="4"/>
        <v/>
      </c>
      <c r="L118" s="26" t="str">
        <f t="shared" si="5"/>
        <v/>
      </c>
      <c r="M118" s="27" t="str">
        <f>IF(B118="","",TRIM(IF(N118="","Factura storno nu există în registru. ",IF(ISNA(MATCH(N118&amp;"|"&amp;D118,'Facturi emise'!$A$5:$A$1004,0)),"Linia nu există în factura inițială. ",""))&amp;IF(N(H118)&lt;=0,"Lipsește cantitatea stornată. ","")&amp;IF(AND(N(I118)=IFERROR(INDEX('Facturi emise'!$J$5:$J$1004,MATCH(N118&amp;"|"&amp;D118,'Facturi emise'!$A$5:$A$1004,0)),0),SUMIFS($H$5:$H$1004,$N$5:$N$1004,N118,$D$5:$D$1004,D118,$I$5:$I$1004,I118)&gt;N(G118)),"Stornezi mai mult decât s-a facturat. ","")&amp;IF(AND(N(I118)&gt;0,N(I118)&lt;IFERROR(INDEX('Facturi emise'!$J$5:$J$1004,MATCH(N118&amp;"|"&amp;D118,'Facturi emise'!$A$5:$A$1004,0)),0)),"Reducere de preț pe unitate. ","")))</f>
        <v/>
      </c>
      <c r="N118" s="28" t="str">
        <f>IF(B118="","",IFERROR(INDEX('Registru stornări'!$D$5:$D$304,MATCH(B118,'Registru stornări'!$B$5:$B$304,0)),""))</f>
        <v/>
      </c>
    </row>
    <row r="119" spans="1:14" x14ac:dyDescent="0.2">
      <c r="A119" s="1" t="str">
        <f t="shared" si="3"/>
        <v/>
      </c>
      <c r="B119" s="9"/>
      <c r="C119" s="10" t="str">
        <f>IF(B119="","",COUNTIF(INDEX($B:$B,5):B119,B119))</f>
        <v/>
      </c>
      <c r="D119" s="9"/>
      <c r="E119" s="24" t="str">
        <f>IF(OR(N119="",D119=""),"",IFERROR(INDEX('Facturi emise'!$G$5:$G$1004,MATCH(N119&amp;"|"&amp;D119,'Facturi emise'!$A$5:$A$1004,0)),""))</f>
        <v/>
      </c>
      <c r="F119" s="10" t="str">
        <f>IF(OR(N119="",D119=""),"",IFERROR(INDEX('Facturi emise'!$H$5:$H$1004,MATCH(N119&amp;"|"&amp;D119,'Facturi emise'!$A$5:$A$1004,0)),""))</f>
        <v/>
      </c>
      <c r="G119" s="24" t="str">
        <f>IF(OR(N119="",D119=""),"",IFERROR(INDEX('Facturi emise'!$I$5:$I$1004,MATCH(N119&amp;"|"&amp;D119,'Facturi emise'!$A$5:$A$1004,0)),""))</f>
        <v/>
      </c>
      <c r="H119" s="6"/>
      <c r="I119" s="14" t="str">
        <f>IF(OR(N119="",D119=""),"",IFERROR(INDEX('Facturi emise'!$J$5:$J$1004,MATCH(N119&amp;"|"&amp;D119,'Facturi emise'!$A$5:$A$1004,0)),""))</f>
        <v/>
      </c>
      <c r="J119" s="25" t="str">
        <f>IF(OR(N119="",D119=""),"",IFERROR(INDEX('Facturi emise'!$K$5:$K$1004,MATCH(N119&amp;"|"&amp;D119,'Facturi emise'!$A$5:$A$1004,0)),""))</f>
        <v/>
      </c>
      <c r="K119" s="26" t="str">
        <f t="shared" si="4"/>
        <v/>
      </c>
      <c r="L119" s="26" t="str">
        <f t="shared" si="5"/>
        <v/>
      </c>
      <c r="M119" s="27" t="str">
        <f>IF(B119="","",TRIM(IF(N119="","Factura storno nu există în registru. ",IF(ISNA(MATCH(N119&amp;"|"&amp;D119,'Facturi emise'!$A$5:$A$1004,0)),"Linia nu există în factura inițială. ",""))&amp;IF(N(H119)&lt;=0,"Lipsește cantitatea stornată. ","")&amp;IF(AND(N(I119)=IFERROR(INDEX('Facturi emise'!$J$5:$J$1004,MATCH(N119&amp;"|"&amp;D119,'Facturi emise'!$A$5:$A$1004,0)),0),SUMIFS($H$5:$H$1004,$N$5:$N$1004,N119,$D$5:$D$1004,D119,$I$5:$I$1004,I119)&gt;N(G119)),"Stornezi mai mult decât s-a facturat. ","")&amp;IF(AND(N(I119)&gt;0,N(I119)&lt;IFERROR(INDEX('Facturi emise'!$J$5:$J$1004,MATCH(N119&amp;"|"&amp;D119,'Facturi emise'!$A$5:$A$1004,0)),0)),"Reducere de preț pe unitate. ","")))</f>
        <v/>
      </c>
      <c r="N119" s="28" t="str">
        <f>IF(B119="","",IFERROR(INDEX('Registru stornări'!$D$5:$D$304,MATCH(B119,'Registru stornări'!$B$5:$B$304,0)),""))</f>
        <v/>
      </c>
    </row>
    <row r="120" spans="1:14" x14ac:dyDescent="0.2">
      <c r="A120" s="1" t="str">
        <f t="shared" si="3"/>
        <v/>
      </c>
      <c r="B120" s="9"/>
      <c r="C120" s="10" t="str">
        <f>IF(B120="","",COUNTIF(INDEX($B:$B,5):B120,B120))</f>
        <v/>
      </c>
      <c r="D120" s="9"/>
      <c r="E120" s="24" t="str">
        <f>IF(OR(N120="",D120=""),"",IFERROR(INDEX('Facturi emise'!$G$5:$G$1004,MATCH(N120&amp;"|"&amp;D120,'Facturi emise'!$A$5:$A$1004,0)),""))</f>
        <v/>
      </c>
      <c r="F120" s="10" t="str">
        <f>IF(OR(N120="",D120=""),"",IFERROR(INDEX('Facturi emise'!$H$5:$H$1004,MATCH(N120&amp;"|"&amp;D120,'Facturi emise'!$A$5:$A$1004,0)),""))</f>
        <v/>
      </c>
      <c r="G120" s="24" t="str">
        <f>IF(OR(N120="",D120=""),"",IFERROR(INDEX('Facturi emise'!$I$5:$I$1004,MATCH(N120&amp;"|"&amp;D120,'Facturi emise'!$A$5:$A$1004,0)),""))</f>
        <v/>
      </c>
      <c r="H120" s="6"/>
      <c r="I120" s="14" t="str">
        <f>IF(OR(N120="",D120=""),"",IFERROR(INDEX('Facturi emise'!$J$5:$J$1004,MATCH(N120&amp;"|"&amp;D120,'Facturi emise'!$A$5:$A$1004,0)),""))</f>
        <v/>
      </c>
      <c r="J120" s="25" t="str">
        <f>IF(OR(N120="",D120=""),"",IFERROR(INDEX('Facturi emise'!$K$5:$K$1004,MATCH(N120&amp;"|"&amp;D120,'Facturi emise'!$A$5:$A$1004,0)),""))</f>
        <v/>
      </c>
      <c r="K120" s="26" t="str">
        <f t="shared" si="4"/>
        <v/>
      </c>
      <c r="L120" s="26" t="str">
        <f t="shared" si="5"/>
        <v/>
      </c>
      <c r="M120" s="27" t="str">
        <f>IF(B120="","",TRIM(IF(N120="","Factura storno nu există în registru. ",IF(ISNA(MATCH(N120&amp;"|"&amp;D120,'Facturi emise'!$A$5:$A$1004,0)),"Linia nu există în factura inițială. ",""))&amp;IF(N(H120)&lt;=0,"Lipsește cantitatea stornată. ","")&amp;IF(AND(N(I120)=IFERROR(INDEX('Facturi emise'!$J$5:$J$1004,MATCH(N120&amp;"|"&amp;D120,'Facturi emise'!$A$5:$A$1004,0)),0),SUMIFS($H$5:$H$1004,$N$5:$N$1004,N120,$D$5:$D$1004,D120,$I$5:$I$1004,I120)&gt;N(G120)),"Stornezi mai mult decât s-a facturat. ","")&amp;IF(AND(N(I120)&gt;0,N(I120)&lt;IFERROR(INDEX('Facturi emise'!$J$5:$J$1004,MATCH(N120&amp;"|"&amp;D120,'Facturi emise'!$A$5:$A$1004,0)),0)),"Reducere de preț pe unitate. ","")))</f>
        <v/>
      </c>
      <c r="N120" s="28" t="str">
        <f>IF(B120="","",IFERROR(INDEX('Registru stornări'!$D$5:$D$304,MATCH(B120,'Registru stornări'!$B$5:$B$304,0)),""))</f>
        <v/>
      </c>
    </row>
    <row r="121" spans="1:14" x14ac:dyDescent="0.2">
      <c r="A121" s="1" t="str">
        <f t="shared" si="3"/>
        <v/>
      </c>
      <c r="B121" s="9"/>
      <c r="C121" s="10" t="str">
        <f>IF(B121="","",COUNTIF(INDEX($B:$B,5):B121,B121))</f>
        <v/>
      </c>
      <c r="D121" s="9"/>
      <c r="E121" s="24" t="str">
        <f>IF(OR(N121="",D121=""),"",IFERROR(INDEX('Facturi emise'!$G$5:$G$1004,MATCH(N121&amp;"|"&amp;D121,'Facturi emise'!$A$5:$A$1004,0)),""))</f>
        <v/>
      </c>
      <c r="F121" s="10" t="str">
        <f>IF(OR(N121="",D121=""),"",IFERROR(INDEX('Facturi emise'!$H$5:$H$1004,MATCH(N121&amp;"|"&amp;D121,'Facturi emise'!$A$5:$A$1004,0)),""))</f>
        <v/>
      </c>
      <c r="G121" s="24" t="str">
        <f>IF(OR(N121="",D121=""),"",IFERROR(INDEX('Facturi emise'!$I$5:$I$1004,MATCH(N121&amp;"|"&amp;D121,'Facturi emise'!$A$5:$A$1004,0)),""))</f>
        <v/>
      </c>
      <c r="H121" s="6"/>
      <c r="I121" s="14" t="str">
        <f>IF(OR(N121="",D121=""),"",IFERROR(INDEX('Facturi emise'!$J$5:$J$1004,MATCH(N121&amp;"|"&amp;D121,'Facturi emise'!$A$5:$A$1004,0)),""))</f>
        <v/>
      </c>
      <c r="J121" s="25" t="str">
        <f>IF(OR(N121="",D121=""),"",IFERROR(INDEX('Facturi emise'!$K$5:$K$1004,MATCH(N121&amp;"|"&amp;D121,'Facturi emise'!$A$5:$A$1004,0)),""))</f>
        <v/>
      </c>
      <c r="K121" s="26" t="str">
        <f t="shared" si="4"/>
        <v/>
      </c>
      <c r="L121" s="26" t="str">
        <f t="shared" si="5"/>
        <v/>
      </c>
      <c r="M121" s="27" t="str">
        <f>IF(B121="","",TRIM(IF(N121="","Factura storno nu există în registru. ",IF(ISNA(MATCH(N121&amp;"|"&amp;D121,'Facturi emise'!$A$5:$A$1004,0)),"Linia nu există în factura inițială. ",""))&amp;IF(N(H121)&lt;=0,"Lipsește cantitatea stornată. ","")&amp;IF(AND(N(I121)=IFERROR(INDEX('Facturi emise'!$J$5:$J$1004,MATCH(N121&amp;"|"&amp;D121,'Facturi emise'!$A$5:$A$1004,0)),0),SUMIFS($H$5:$H$1004,$N$5:$N$1004,N121,$D$5:$D$1004,D121,$I$5:$I$1004,I121)&gt;N(G121)),"Stornezi mai mult decât s-a facturat. ","")&amp;IF(AND(N(I121)&gt;0,N(I121)&lt;IFERROR(INDEX('Facturi emise'!$J$5:$J$1004,MATCH(N121&amp;"|"&amp;D121,'Facturi emise'!$A$5:$A$1004,0)),0)),"Reducere de preț pe unitate. ","")))</f>
        <v/>
      </c>
      <c r="N121" s="28" t="str">
        <f>IF(B121="","",IFERROR(INDEX('Registru stornări'!$D$5:$D$304,MATCH(B121,'Registru stornări'!$B$5:$B$304,0)),""))</f>
        <v/>
      </c>
    </row>
    <row r="122" spans="1:14" x14ac:dyDescent="0.2">
      <c r="A122" s="1" t="str">
        <f t="shared" si="3"/>
        <v/>
      </c>
      <c r="B122" s="9"/>
      <c r="C122" s="10" t="str">
        <f>IF(B122="","",COUNTIF(INDEX($B:$B,5):B122,B122))</f>
        <v/>
      </c>
      <c r="D122" s="9"/>
      <c r="E122" s="24" t="str">
        <f>IF(OR(N122="",D122=""),"",IFERROR(INDEX('Facturi emise'!$G$5:$G$1004,MATCH(N122&amp;"|"&amp;D122,'Facturi emise'!$A$5:$A$1004,0)),""))</f>
        <v/>
      </c>
      <c r="F122" s="10" t="str">
        <f>IF(OR(N122="",D122=""),"",IFERROR(INDEX('Facturi emise'!$H$5:$H$1004,MATCH(N122&amp;"|"&amp;D122,'Facturi emise'!$A$5:$A$1004,0)),""))</f>
        <v/>
      </c>
      <c r="G122" s="24" t="str">
        <f>IF(OR(N122="",D122=""),"",IFERROR(INDEX('Facturi emise'!$I$5:$I$1004,MATCH(N122&amp;"|"&amp;D122,'Facturi emise'!$A$5:$A$1004,0)),""))</f>
        <v/>
      </c>
      <c r="H122" s="6"/>
      <c r="I122" s="14" t="str">
        <f>IF(OR(N122="",D122=""),"",IFERROR(INDEX('Facturi emise'!$J$5:$J$1004,MATCH(N122&amp;"|"&amp;D122,'Facturi emise'!$A$5:$A$1004,0)),""))</f>
        <v/>
      </c>
      <c r="J122" s="25" t="str">
        <f>IF(OR(N122="",D122=""),"",IFERROR(INDEX('Facturi emise'!$K$5:$K$1004,MATCH(N122&amp;"|"&amp;D122,'Facturi emise'!$A$5:$A$1004,0)),""))</f>
        <v/>
      </c>
      <c r="K122" s="26" t="str">
        <f t="shared" si="4"/>
        <v/>
      </c>
      <c r="L122" s="26" t="str">
        <f t="shared" si="5"/>
        <v/>
      </c>
      <c r="M122" s="27" t="str">
        <f>IF(B122="","",TRIM(IF(N122="","Factura storno nu există în registru. ",IF(ISNA(MATCH(N122&amp;"|"&amp;D122,'Facturi emise'!$A$5:$A$1004,0)),"Linia nu există în factura inițială. ",""))&amp;IF(N(H122)&lt;=0,"Lipsește cantitatea stornată. ","")&amp;IF(AND(N(I122)=IFERROR(INDEX('Facturi emise'!$J$5:$J$1004,MATCH(N122&amp;"|"&amp;D122,'Facturi emise'!$A$5:$A$1004,0)),0),SUMIFS($H$5:$H$1004,$N$5:$N$1004,N122,$D$5:$D$1004,D122,$I$5:$I$1004,I122)&gt;N(G122)),"Stornezi mai mult decât s-a facturat. ","")&amp;IF(AND(N(I122)&gt;0,N(I122)&lt;IFERROR(INDEX('Facturi emise'!$J$5:$J$1004,MATCH(N122&amp;"|"&amp;D122,'Facturi emise'!$A$5:$A$1004,0)),0)),"Reducere de preț pe unitate. ","")))</f>
        <v/>
      </c>
      <c r="N122" s="28" t="str">
        <f>IF(B122="","",IFERROR(INDEX('Registru stornări'!$D$5:$D$304,MATCH(B122,'Registru stornări'!$B$5:$B$304,0)),""))</f>
        <v/>
      </c>
    </row>
    <row r="123" spans="1:14" x14ac:dyDescent="0.2">
      <c r="A123" s="1" t="str">
        <f t="shared" si="3"/>
        <v/>
      </c>
      <c r="B123" s="9"/>
      <c r="C123" s="10" t="str">
        <f>IF(B123="","",COUNTIF(INDEX($B:$B,5):B123,B123))</f>
        <v/>
      </c>
      <c r="D123" s="9"/>
      <c r="E123" s="24" t="str">
        <f>IF(OR(N123="",D123=""),"",IFERROR(INDEX('Facturi emise'!$G$5:$G$1004,MATCH(N123&amp;"|"&amp;D123,'Facturi emise'!$A$5:$A$1004,0)),""))</f>
        <v/>
      </c>
      <c r="F123" s="10" t="str">
        <f>IF(OR(N123="",D123=""),"",IFERROR(INDEX('Facturi emise'!$H$5:$H$1004,MATCH(N123&amp;"|"&amp;D123,'Facturi emise'!$A$5:$A$1004,0)),""))</f>
        <v/>
      </c>
      <c r="G123" s="24" t="str">
        <f>IF(OR(N123="",D123=""),"",IFERROR(INDEX('Facturi emise'!$I$5:$I$1004,MATCH(N123&amp;"|"&amp;D123,'Facturi emise'!$A$5:$A$1004,0)),""))</f>
        <v/>
      </c>
      <c r="H123" s="6"/>
      <c r="I123" s="14" t="str">
        <f>IF(OR(N123="",D123=""),"",IFERROR(INDEX('Facturi emise'!$J$5:$J$1004,MATCH(N123&amp;"|"&amp;D123,'Facturi emise'!$A$5:$A$1004,0)),""))</f>
        <v/>
      </c>
      <c r="J123" s="25" t="str">
        <f>IF(OR(N123="",D123=""),"",IFERROR(INDEX('Facturi emise'!$K$5:$K$1004,MATCH(N123&amp;"|"&amp;D123,'Facturi emise'!$A$5:$A$1004,0)),""))</f>
        <v/>
      </c>
      <c r="K123" s="26" t="str">
        <f t="shared" si="4"/>
        <v/>
      </c>
      <c r="L123" s="26" t="str">
        <f t="shared" si="5"/>
        <v/>
      </c>
      <c r="M123" s="27" t="str">
        <f>IF(B123="","",TRIM(IF(N123="","Factura storno nu există în registru. ",IF(ISNA(MATCH(N123&amp;"|"&amp;D123,'Facturi emise'!$A$5:$A$1004,0)),"Linia nu există în factura inițială. ",""))&amp;IF(N(H123)&lt;=0,"Lipsește cantitatea stornată. ","")&amp;IF(AND(N(I123)=IFERROR(INDEX('Facturi emise'!$J$5:$J$1004,MATCH(N123&amp;"|"&amp;D123,'Facturi emise'!$A$5:$A$1004,0)),0),SUMIFS($H$5:$H$1004,$N$5:$N$1004,N123,$D$5:$D$1004,D123,$I$5:$I$1004,I123)&gt;N(G123)),"Stornezi mai mult decât s-a facturat. ","")&amp;IF(AND(N(I123)&gt;0,N(I123)&lt;IFERROR(INDEX('Facturi emise'!$J$5:$J$1004,MATCH(N123&amp;"|"&amp;D123,'Facturi emise'!$A$5:$A$1004,0)),0)),"Reducere de preț pe unitate. ","")))</f>
        <v/>
      </c>
      <c r="N123" s="28" t="str">
        <f>IF(B123="","",IFERROR(INDEX('Registru stornări'!$D$5:$D$304,MATCH(B123,'Registru stornări'!$B$5:$B$304,0)),""))</f>
        <v/>
      </c>
    </row>
    <row r="124" spans="1:14" x14ac:dyDescent="0.2">
      <c r="A124" s="1" t="str">
        <f t="shared" si="3"/>
        <v/>
      </c>
      <c r="B124" s="9"/>
      <c r="C124" s="10" t="str">
        <f>IF(B124="","",COUNTIF(INDEX($B:$B,5):B124,B124))</f>
        <v/>
      </c>
      <c r="D124" s="9"/>
      <c r="E124" s="24" t="str">
        <f>IF(OR(N124="",D124=""),"",IFERROR(INDEX('Facturi emise'!$G$5:$G$1004,MATCH(N124&amp;"|"&amp;D124,'Facturi emise'!$A$5:$A$1004,0)),""))</f>
        <v/>
      </c>
      <c r="F124" s="10" t="str">
        <f>IF(OR(N124="",D124=""),"",IFERROR(INDEX('Facturi emise'!$H$5:$H$1004,MATCH(N124&amp;"|"&amp;D124,'Facturi emise'!$A$5:$A$1004,0)),""))</f>
        <v/>
      </c>
      <c r="G124" s="24" t="str">
        <f>IF(OR(N124="",D124=""),"",IFERROR(INDEX('Facturi emise'!$I$5:$I$1004,MATCH(N124&amp;"|"&amp;D124,'Facturi emise'!$A$5:$A$1004,0)),""))</f>
        <v/>
      </c>
      <c r="H124" s="6"/>
      <c r="I124" s="14" t="str">
        <f>IF(OR(N124="",D124=""),"",IFERROR(INDEX('Facturi emise'!$J$5:$J$1004,MATCH(N124&amp;"|"&amp;D124,'Facturi emise'!$A$5:$A$1004,0)),""))</f>
        <v/>
      </c>
      <c r="J124" s="25" t="str">
        <f>IF(OR(N124="",D124=""),"",IFERROR(INDEX('Facturi emise'!$K$5:$K$1004,MATCH(N124&amp;"|"&amp;D124,'Facturi emise'!$A$5:$A$1004,0)),""))</f>
        <v/>
      </c>
      <c r="K124" s="26" t="str">
        <f t="shared" si="4"/>
        <v/>
      </c>
      <c r="L124" s="26" t="str">
        <f t="shared" si="5"/>
        <v/>
      </c>
      <c r="M124" s="27" t="str">
        <f>IF(B124="","",TRIM(IF(N124="","Factura storno nu există în registru. ",IF(ISNA(MATCH(N124&amp;"|"&amp;D124,'Facturi emise'!$A$5:$A$1004,0)),"Linia nu există în factura inițială. ",""))&amp;IF(N(H124)&lt;=0,"Lipsește cantitatea stornată. ","")&amp;IF(AND(N(I124)=IFERROR(INDEX('Facturi emise'!$J$5:$J$1004,MATCH(N124&amp;"|"&amp;D124,'Facturi emise'!$A$5:$A$1004,0)),0),SUMIFS($H$5:$H$1004,$N$5:$N$1004,N124,$D$5:$D$1004,D124,$I$5:$I$1004,I124)&gt;N(G124)),"Stornezi mai mult decât s-a facturat. ","")&amp;IF(AND(N(I124)&gt;0,N(I124)&lt;IFERROR(INDEX('Facturi emise'!$J$5:$J$1004,MATCH(N124&amp;"|"&amp;D124,'Facturi emise'!$A$5:$A$1004,0)),0)),"Reducere de preț pe unitate. ","")))</f>
        <v/>
      </c>
      <c r="N124" s="28" t="str">
        <f>IF(B124="","",IFERROR(INDEX('Registru stornări'!$D$5:$D$304,MATCH(B124,'Registru stornări'!$B$5:$B$304,0)),""))</f>
        <v/>
      </c>
    </row>
    <row r="125" spans="1:14" x14ac:dyDescent="0.2">
      <c r="A125" s="1" t="str">
        <f t="shared" si="3"/>
        <v/>
      </c>
      <c r="B125" s="9"/>
      <c r="C125" s="10" t="str">
        <f>IF(B125="","",COUNTIF(INDEX($B:$B,5):B125,B125))</f>
        <v/>
      </c>
      <c r="D125" s="9"/>
      <c r="E125" s="24" t="str">
        <f>IF(OR(N125="",D125=""),"",IFERROR(INDEX('Facturi emise'!$G$5:$G$1004,MATCH(N125&amp;"|"&amp;D125,'Facturi emise'!$A$5:$A$1004,0)),""))</f>
        <v/>
      </c>
      <c r="F125" s="10" t="str">
        <f>IF(OR(N125="",D125=""),"",IFERROR(INDEX('Facturi emise'!$H$5:$H$1004,MATCH(N125&amp;"|"&amp;D125,'Facturi emise'!$A$5:$A$1004,0)),""))</f>
        <v/>
      </c>
      <c r="G125" s="24" t="str">
        <f>IF(OR(N125="",D125=""),"",IFERROR(INDEX('Facturi emise'!$I$5:$I$1004,MATCH(N125&amp;"|"&amp;D125,'Facturi emise'!$A$5:$A$1004,0)),""))</f>
        <v/>
      </c>
      <c r="H125" s="6"/>
      <c r="I125" s="14" t="str">
        <f>IF(OR(N125="",D125=""),"",IFERROR(INDEX('Facturi emise'!$J$5:$J$1004,MATCH(N125&amp;"|"&amp;D125,'Facturi emise'!$A$5:$A$1004,0)),""))</f>
        <v/>
      </c>
      <c r="J125" s="25" t="str">
        <f>IF(OR(N125="",D125=""),"",IFERROR(INDEX('Facturi emise'!$K$5:$K$1004,MATCH(N125&amp;"|"&amp;D125,'Facturi emise'!$A$5:$A$1004,0)),""))</f>
        <v/>
      </c>
      <c r="K125" s="26" t="str">
        <f t="shared" si="4"/>
        <v/>
      </c>
      <c r="L125" s="26" t="str">
        <f t="shared" si="5"/>
        <v/>
      </c>
      <c r="M125" s="27" t="str">
        <f>IF(B125="","",TRIM(IF(N125="","Factura storno nu există în registru. ",IF(ISNA(MATCH(N125&amp;"|"&amp;D125,'Facturi emise'!$A$5:$A$1004,0)),"Linia nu există în factura inițială. ",""))&amp;IF(N(H125)&lt;=0,"Lipsește cantitatea stornată. ","")&amp;IF(AND(N(I125)=IFERROR(INDEX('Facturi emise'!$J$5:$J$1004,MATCH(N125&amp;"|"&amp;D125,'Facturi emise'!$A$5:$A$1004,0)),0),SUMIFS($H$5:$H$1004,$N$5:$N$1004,N125,$D$5:$D$1004,D125,$I$5:$I$1004,I125)&gt;N(G125)),"Stornezi mai mult decât s-a facturat. ","")&amp;IF(AND(N(I125)&gt;0,N(I125)&lt;IFERROR(INDEX('Facturi emise'!$J$5:$J$1004,MATCH(N125&amp;"|"&amp;D125,'Facturi emise'!$A$5:$A$1004,0)),0)),"Reducere de preț pe unitate. ","")))</f>
        <v/>
      </c>
      <c r="N125" s="28" t="str">
        <f>IF(B125="","",IFERROR(INDEX('Registru stornări'!$D$5:$D$304,MATCH(B125,'Registru stornări'!$B$5:$B$304,0)),""))</f>
        <v/>
      </c>
    </row>
    <row r="126" spans="1:14" x14ac:dyDescent="0.2">
      <c r="A126" s="1" t="str">
        <f t="shared" si="3"/>
        <v/>
      </c>
      <c r="B126" s="9"/>
      <c r="C126" s="10" t="str">
        <f>IF(B126="","",COUNTIF(INDEX($B:$B,5):B126,B126))</f>
        <v/>
      </c>
      <c r="D126" s="9"/>
      <c r="E126" s="24" t="str">
        <f>IF(OR(N126="",D126=""),"",IFERROR(INDEX('Facturi emise'!$G$5:$G$1004,MATCH(N126&amp;"|"&amp;D126,'Facturi emise'!$A$5:$A$1004,0)),""))</f>
        <v/>
      </c>
      <c r="F126" s="10" t="str">
        <f>IF(OR(N126="",D126=""),"",IFERROR(INDEX('Facturi emise'!$H$5:$H$1004,MATCH(N126&amp;"|"&amp;D126,'Facturi emise'!$A$5:$A$1004,0)),""))</f>
        <v/>
      </c>
      <c r="G126" s="24" t="str">
        <f>IF(OR(N126="",D126=""),"",IFERROR(INDEX('Facturi emise'!$I$5:$I$1004,MATCH(N126&amp;"|"&amp;D126,'Facturi emise'!$A$5:$A$1004,0)),""))</f>
        <v/>
      </c>
      <c r="H126" s="6"/>
      <c r="I126" s="14" t="str">
        <f>IF(OR(N126="",D126=""),"",IFERROR(INDEX('Facturi emise'!$J$5:$J$1004,MATCH(N126&amp;"|"&amp;D126,'Facturi emise'!$A$5:$A$1004,0)),""))</f>
        <v/>
      </c>
      <c r="J126" s="25" t="str">
        <f>IF(OR(N126="",D126=""),"",IFERROR(INDEX('Facturi emise'!$K$5:$K$1004,MATCH(N126&amp;"|"&amp;D126,'Facturi emise'!$A$5:$A$1004,0)),""))</f>
        <v/>
      </c>
      <c r="K126" s="26" t="str">
        <f t="shared" si="4"/>
        <v/>
      </c>
      <c r="L126" s="26" t="str">
        <f t="shared" si="5"/>
        <v/>
      </c>
      <c r="M126" s="27" t="str">
        <f>IF(B126="","",TRIM(IF(N126="","Factura storno nu există în registru. ",IF(ISNA(MATCH(N126&amp;"|"&amp;D126,'Facturi emise'!$A$5:$A$1004,0)),"Linia nu există în factura inițială. ",""))&amp;IF(N(H126)&lt;=0,"Lipsește cantitatea stornată. ","")&amp;IF(AND(N(I126)=IFERROR(INDEX('Facturi emise'!$J$5:$J$1004,MATCH(N126&amp;"|"&amp;D126,'Facturi emise'!$A$5:$A$1004,0)),0),SUMIFS($H$5:$H$1004,$N$5:$N$1004,N126,$D$5:$D$1004,D126,$I$5:$I$1004,I126)&gt;N(G126)),"Stornezi mai mult decât s-a facturat. ","")&amp;IF(AND(N(I126)&gt;0,N(I126)&lt;IFERROR(INDEX('Facturi emise'!$J$5:$J$1004,MATCH(N126&amp;"|"&amp;D126,'Facturi emise'!$A$5:$A$1004,0)),0)),"Reducere de preț pe unitate. ","")))</f>
        <v/>
      </c>
      <c r="N126" s="28" t="str">
        <f>IF(B126="","",IFERROR(INDEX('Registru stornări'!$D$5:$D$304,MATCH(B126,'Registru stornări'!$B$5:$B$304,0)),""))</f>
        <v/>
      </c>
    </row>
    <row r="127" spans="1:14" x14ac:dyDescent="0.2">
      <c r="A127" s="1" t="str">
        <f t="shared" si="3"/>
        <v/>
      </c>
      <c r="B127" s="9"/>
      <c r="C127" s="10" t="str">
        <f>IF(B127="","",COUNTIF(INDEX($B:$B,5):B127,B127))</f>
        <v/>
      </c>
      <c r="D127" s="9"/>
      <c r="E127" s="24" t="str">
        <f>IF(OR(N127="",D127=""),"",IFERROR(INDEX('Facturi emise'!$G$5:$G$1004,MATCH(N127&amp;"|"&amp;D127,'Facturi emise'!$A$5:$A$1004,0)),""))</f>
        <v/>
      </c>
      <c r="F127" s="10" t="str">
        <f>IF(OR(N127="",D127=""),"",IFERROR(INDEX('Facturi emise'!$H$5:$H$1004,MATCH(N127&amp;"|"&amp;D127,'Facturi emise'!$A$5:$A$1004,0)),""))</f>
        <v/>
      </c>
      <c r="G127" s="24" t="str">
        <f>IF(OR(N127="",D127=""),"",IFERROR(INDEX('Facturi emise'!$I$5:$I$1004,MATCH(N127&amp;"|"&amp;D127,'Facturi emise'!$A$5:$A$1004,0)),""))</f>
        <v/>
      </c>
      <c r="H127" s="6"/>
      <c r="I127" s="14" t="str">
        <f>IF(OR(N127="",D127=""),"",IFERROR(INDEX('Facturi emise'!$J$5:$J$1004,MATCH(N127&amp;"|"&amp;D127,'Facturi emise'!$A$5:$A$1004,0)),""))</f>
        <v/>
      </c>
      <c r="J127" s="25" t="str">
        <f>IF(OR(N127="",D127=""),"",IFERROR(INDEX('Facturi emise'!$K$5:$K$1004,MATCH(N127&amp;"|"&amp;D127,'Facturi emise'!$A$5:$A$1004,0)),""))</f>
        <v/>
      </c>
      <c r="K127" s="26" t="str">
        <f t="shared" si="4"/>
        <v/>
      </c>
      <c r="L127" s="26" t="str">
        <f t="shared" si="5"/>
        <v/>
      </c>
      <c r="M127" s="27" t="str">
        <f>IF(B127="","",TRIM(IF(N127="","Factura storno nu există în registru. ",IF(ISNA(MATCH(N127&amp;"|"&amp;D127,'Facturi emise'!$A$5:$A$1004,0)),"Linia nu există în factura inițială. ",""))&amp;IF(N(H127)&lt;=0,"Lipsește cantitatea stornată. ","")&amp;IF(AND(N(I127)=IFERROR(INDEX('Facturi emise'!$J$5:$J$1004,MATCH(N127&amp;"|"&amp;D127,'Facturi emise'!$A$5:$A$1004,0)),0),SUMIFS($H$5:$H$1004,$N$5:$N$1004,N127,$D$5:$D$1004,D127,$I$5:$I$1004,I127)&gt;N(G127)),"Stornezi mai mult decât s-a facturat. ","")&amp;IF(AND(N(I127)&gt;0,N(I127)&lt;IFERROR(INDEX('Facturi emise'!$J$5:$J$1004,MATCH(N127&amp;"|"&amp;D127,'Facturi emise'!$A$5:$A$1004,0)),0)),"Reducere de preț pe unitate. ","")))</f>
        <v/>
      </c>
      <c r="N127" s="28" t="str">
        <f>IF(B127="","",IFERROR(INDEX('Registru stornări'!$D$5:$D$304,MATCH(B127,'Registru stornări'!$B$5:$B$304,0)),""))</f>
        <v/>
      </c>
    </row>
    <row r="128" spans="1:14" x14ac:dyDescent="0.2">
      <c r="A128" s="1" t="str">
        <f t="shared" si="3"/>
        <v/>
      </c>
      <c r="B128" s="9"/>
      <c r="C128" s="10" t="str">
        <f>IF(B128="","",COUNTIF(INDEX($B:$B,5):B128,B128))</f>
        <v/>
      </c>
      <c r="D128" s="9"/>
      <c r="E128" s="24" t="str">
        <f>IF(OR(N128="",D128=""),"",IFERROR(INDEX('Facturi emise'!$G$5:$G$1004,MATCH(N128&amp;"|"&amp;D128,'Facturi emise'!$A$5:$A$1004,0)),""))</f>
        <v/>
      </c>
      <c r="F128" s="10" t="str">
        <f>IF(OR(N128="",D128=""),"",IFERROR(INDEX('Facturi emise'!$H$5:$H$1004,MATCH(N128&amp;"|"&amp;D128,'Facturi emise'!$A$5:$A$1004,0)),""))</f>
        <v/>
      </c>
      <c r="G128" s="24" t="str">
        <f>IF(OR(N128="",D128=""),"",IFERROR(INDEX('Facturi emise'!$I$5:$I$1004,MATCH(N128&amp;"|"&amp;D128,'Facturi emise'!$A$5:$A$1004,0)),""))</f>
        <v/>
      </c>
      <c r="H128" s="6"/>
      <c r="I128" s="14" t="str">
        <f>IF(OR(N128="",D128=""),"",IFERROR(INDEX('Facturi emise'!$J$5:$J$1004,MATCH(N128&amp;"|"&amp;D128,'Facturi emise'!$A$5:$A$1004,0)),""))</f>
        <v/>
      </c>
      <c r="J128" s="25" t="str">
        <f>IF(OR(N128="",D128=""),"",IFERROR(INDEX('Facturi emise'!$K$5:$K$1004,MATCH(N128&amp;"|"&amp;D128,'Facturi emise'!$A$5:$A$1004,0)),""))</f>
        <v/>
      </c>
      <c r="K128" s="26" t="str">
        <f t="shared" si="4"/>
        <v/>
      </c>
      <c r="L128" s="26" t="str">
        <f t="shared" si="5"/>
        <v/>
      </c>
      <c r="M128" s="27" t="str">
        <f>IF(B128="","",TRIM(IF(N128="","Factura storno nu există în registru. ",IF(ISNA(MATCH(N128&amp;"|"&amp;D128,'Facturi emise'!$A$5:$A$1004,0)),"Linia nu există în factura inițială. ",""))&amp;IF(N(H128)&lt;=0,"Lipsește cantitatea stornată. ","")&amp;IF(AND(N(I128)=IFERROR(INDEX('Facturi emise'!$J$5:$J$1004,MATCH(N128&amp;"|"&amp;D128,'Facturi emise'!$A$5:$A$1004,0)),0),SUMIFS($H$5:$H$1004,$N$5:$N$1004,N128,$D$5:$D$1004,D128,$I$5:$I$1004,I128)&gt;N(G128)),"Stornezi mai mult decât s-a facturat. ","")&amp;IF(AND(N(I128)&gt;0,N(I128)&lt;IFERROR(INDEX('Facturi emise'!$J$5:$J$1004,MATCH(N128&amp;"|"&amp;D128,'Facturi emise'!$A$5:$A$1004,0)),0)),"Reducere de preț pe unitate. ","")))</f>
        <v/>
      </c>
      <c r="N128" s="28" t="str">
        <f>IF(B128="","",IFERROR(INDEX('Registru stornări'!$D$5:$D$304,MATCH(B128,'Registru stornări'!$B$5:$B$304,0)),""))</f>
        <v/>
      </c>
    </row>
    <row r="129" spans="1:14" x14ac:dyDescent="0.2">
      <c r="A129" s="1" t="str">
        <f t="shared" si="3"/>
        <v/>
      </c>
      <c r="B129" s="9"/>
      <c r="C129" s="10" t="str">
        <f>IF(B129="","",COUNTIF(INDEX($B:$B,5):B129,B129))</f>
        <v/>
      </c>
      <c r="D129" s="9"/>
      <c r="E129" s="24" t="str">
        <f>IF(OR(N129="",D129=""),"",IFERROR(INDEX('Facturi emise'!$G$5:$G$1004,MATCH(N129&amp;"|"&amp;D129,'Facturi emise'!$A$5:$A$1004,0)),""))</f>
        <v/>
      </c>
      <c r="F129" s="10" t="str">
        <f>IF(OR(N129="",D129=""),"",IFERROR(INDEX('Facturi emise'!$H$5:$H$1004,MATCH(N129&amp;"|"&amp;D129,'Facturi emise'!$A$5:$A$1004,0)),""))</f>
        <v/>
      </c>
      <c r="G129" s="24" t="str">
        <f>IF(OR(N129="",D129=""),"",IFERROR(INDEX('Facturi emise'!$I$5:$I$1004,MATCH(N129&amp;"|"&amp;D129,'Facturi emise'!$A$5:$A$1004,0)),""))</f>
        <v/>
      </c>
      <c r="H129" s="6"/>
      <c r="I129" s="14" t="str">
        <f>IF(OR(N129="",D129=""),"",IFERROR(INDEX('Facturi emise'!$J$5:$J$1004,MATCH(N129&amp;"|"&amp;D129,'Facturi emise'!$A$5:$A$1004,0)),""))</f>
        <v/>
      </c>
      <c r="J129" s="25" t="str">
        <f>IF(OR(N129="",D129=""),"",IFERROR(INDEX('Facturi emise'!$K$5:$K$1004,MATCH(N129&amp;"|"&amp;D129,'Facturi emise'!$A$5:$A$1004,0)),""))</f>
        <v/>
      </c>
      <c r="K129" s="26" t="str">
        <f t="shared" si="4"/>
        <v/>
      </c>
      <c r="L129" s="26" t="str">
        <f t="shared" si="5"/>
        <v/>
      </c>
      <c r="M129" s="27" t="str">
        <f>IF(B129="","",TRIM(IF(N129="","Factura storno nu există în registru. ",IF(ISNA(MATCH(N129&amp;"|"&amp;D129,'Facturi emise'!$A$5:$A$1004,0)),"Linia nu există în factura inițială. ",""))&amp;IF(N(H129)&lt;=0,"Lipsește cantitatea stornată. ","")&amp;IF(AND(N(I129)=IFERROR(INDEX('Facturi emise'!$J$5:$J$1004,MATCH(N129&amp;"|"&amp;D129,'Facturi emise'!$A$5:$A$1004,0)),0),SUMIFS($H$5:$H$1004,$N$5:$N$1004,N129,$D$5:$D$1004,D129,$I$5:$I$1004,I129)&gt;N(G129)),"Stornezi mai mult decât s-a facturat. ","")&amp;IF(AND(N(I129)&gt;0,N(I129)&lt;IFERROR(INDEX('Facturi emise'!$J$5:$J$1004,MATCH(N129&amp;"|"&amp;D129,'Facturi emise'!$A$5:$A$1004,0)),0)),"Reducere de preț pe unitate. ","")))</f>
        <v/>
      </c>
      <c r="N129" s="28" t="str">
        <f>IF(B129="","",IFERROR(INDEX('Registru stornări'!$D$5:$D$304,MATCH(B129,'Registru stornări'!$B$5:$B$304,0)),""))</f>
        <v/>
      </c>
    </row>
    <row r="130" spans="1:14" x14ac:dyDescent="0.2">
      <c r="A130" s="1" t="str">
        <f t="shared" si="3"/>
        <v/>
      </c>
      <c r="B130" s="9"/>
      <c r="C130" s="10" t="str">
        <f>IF(B130="","",COUNTIF(INDEX($B:$B,5):B130,B130))</f>
        <v/>
      </c>
      <c r="D130" s="9"/>
      <c r="E130" s="24" t="str">
        <f>IF(OR(N130="",D130=""),"",IFERROR(INDEX('Facturi emise'!$G$5:$G$1004,MATCH(N130&amp;"|"&amp;D130,'Facturi emise'!$A$5:$A$1004,0)),""))</f>
        <v/>
      </c>
      <c r="F130" s="10" t="str">
        <f>IF(OR(N130="",D130=""),"",IFERROR(INDEX('Facturi emise'!$H$5:$H$1004,MATCH(N130&amp;"|"&amp;D130,'Facturi emise'!$A$5:$A$1004,0)),""))</f>
        <v/>
      </c>
      <c r="G130" s="24" t="str">
        <f>IF(OR(N130="",D130=""),"",IFERROR(INDEX('Facturi emise'!$I$5:$I$1004,MATCH(N130&amp;"|"&amp;D130,'Facturi emise'!$A$5:$A$1004,0)),""))</f>
        <v/>
      </c>
      <c r="H130" s="6"/>
      <c r="I130" s="14" t="str">
        <f>IF(OR(N130="",D130=""),"",IFERROR(INDEX('Facturi emise'!$J$5:$J$1004,MATCH(N130&amp;"|"&amp;D130,'Facturi emise'!$A$5:$A$1004,0)),""))</f>
        <v/>
      </c>
      <c r="J130" s="25" t="str">
        <f>IF(OR(N130="",D130=""),"",IFERROR(INDEX('Facturi emise'!$K$5:$K$1004,MATCH(N130&amp;"|"&amp;D130,'Facturi emise'!$A$5:$A$1004,0)),""))</f>
        <v/>
      </c>
      <c r="K130" s="26" t="str">
        <f t="shared" si="4"/>
        <v/>
      </c>
      <c r="L130" s="26" t="str">
        <f t="shared" si="5"/>
        <v/>
      </c>
      <c r="M130" s="27" t="str">
        <f>IF(B130="","",TRIM(IF(N130="","Factura storno nu există în registru. ",IF(ISNA(MATCH(N130&amp;"|"&amp;D130,'Facturi emise'!$A$5:$A$1004,0)),"Linia nu există în factura inițială. ",""))&amp;IF(N(H130)&lt;=0,"Lipsește cantitatea stornată. ","")&amp;IF(AND(N(I130)=IFERROR(INDEX('Facturi emise'!$J$5:$J$1004,MATCH(N130&amp;"|"&amp;D130,'Facturi emise'!$A$5:$A$1004,0)),0),SUMIFS($H$5:$H$1004,$N$5:$N$1004,N130,$D$5:$D$1004,D130,$I$5:$I$1004,I130)&gt;N(G130)),"Stornezi mai mult decât s-a facturat. ","")&amp;IF(AND(N(I130)&gt;0,N(I130)&lt;IFERROR(INDEX('Facturi emise'!$J$5:$J$1004,MATCH(N130&amp;"|"&amp;D130,'Facturi emise'!$A$5:$A$1004,0)),0)),"Reducere de preț pe unitate. ","")))</f>
        <v/>
      </c>
      <c r="N130" s="28" t="str">
        <f>IF(B130="","",IFERROR(INDEX('Registru stornări'!$D$5:$D$304,MATCH(B130,'Registru stornări'!$B$5:$B$304,0)),""))</f>
        <v/>
      </c>
    </row>
    <row r="131" spans="1:14" x14ac:dyDescent="0.2">
      <c r="A131" s="1" t="str">
        <f t="shared" si="3"/>
        <v/>
      </c>
      <c r="B131" s="9"/>
      <c r="C131" s="10" t="str">
        <f>IF(B131="","",COUNTIF(INDEX($B:$B,5):B131,B131))</f>
        <v/>
      </c>
      <c r="D131" s="9"/>
      <c r="E131" s="24" t="str">
        <f>IF(OR(N131="",D131=""),"",IFERROR(INDEX('Facturi emise'!$G$5:$G$1004,MATCH(N131&amp;"|"&amp;D131,'Facturi emise'!$A$5:$A$1004,0)),""))</f>
        <v/>
      </c>
      <c r="F131" s="10" t="str">
        <f>IF(OR(N131="",D131=""),"",IFERROR(INDEX('Facturi emise'!$H$5:$H$1004,MATCH(N131&amp;"|"&amp;D131,'Facturi emise'!$A$5:$A$1004,0)),""))</f>
        <v/>
      </c>
      <c r="G131" s="24" t="str">
        <f>IF(OR(N131="",D131=""),"",IFERROR(INDEX('Facturi emise'!$I$5:$I$1004,MATCH(N131&amp;"|"&amp;D131,'Facturi emise'!$A$5:$A$1004,0)),""))</f>
        <v/>
      </c>
      <c r="H131" s="6"/>
      <c r="I131" s="14" t="str">
        <f>IF(OR(N131="",D131=""),"",IFERROR(INDEX('Facturi emise'!$J$5:$J$1004,MATCH(N131&amp;"|"&amp;D131,'Facturi emise'!$A$5:$A$1004,0)),""))</f>
        <v/>
      </c>
      <c r="J131" s="25" t="str">
        <f>IF(OR(N131="",D131=""),"",IFERROR(INDEX('Facturi emise'!$K$5:$K$1004,MATCH(N131&amp;"|"&amp;D131,'Facturi emise'!$A$5:$A$1004,0)),""))</f>
        <v/>
      </c>
      <c r="K131" s="26" t="str">
        <f t="shared" si="4"/>
        <v/>
      </c>
      <c r="L131" s="26" t="str">
        <f t="shared" si="5"/>
        <v/>
      </c>
      <c r="M131" s="27" t="str">
        <f>IF(B131="","",TRIM(IF(N131="","Factura storno nu există în registru. ",IF(ISNA(MATCH(N131&amp;"|"&amp;D131,'Facturi emise'!$A$5:$A$1004,0)),"Linia nu există în factura inițială. ",""))&amp;IF(N(H131)&lt;=0,"Lipsește cantitatea stornată. ","")&amp;IF(AND(N(I131)=IFERROR(INDEX('Facturi emise'!$J$5:$J$1004,MATCH(N131&amp;"|"&amp;D131,'Facturi emise'!$A$5:$A$1004,0)),0),SUMIFS($H$5:$H$1004,$N$5:$N$1004,N131,$D$5:$D$1004,D131,$I$5:$I$1004,I131)&gt;N(G131)),"Stornezi mai mult decât s-a facturat. ","")&amp;IF(AND(N(I131)&gt;0,N(I131)&lt;IFERROR(INDEX('Facturi emise'!$J$5:$J$1004,MATCH(N131&amp;"|"&amp;D131,'Facturi emise'!$A$5:$A$1004,0)),0)),"Reducere de preț pe unitate. ","")))</f>
        <v/>
      </c>
      <c r="N131" s="28" t="str">
        <f>IF(B131="","",IFERROR(INDEX('Registru stornări'!$D$5:$D$304,MATCH(B131,'Registru stornări'!$B$5:$B$304,0)),""))</f>
        <v/>
      </c>
    </row>
    <row r="132" spans="1:14" x14ac:dyDescent="0.2">
      <c r="A132" s="1" t="str">
        <f t="shared" si="3"/>
        <v/>
      </c>
      <c r="B132" s="9"/>
      <c r="C132" s="10" t="str">
        <f>IF(B132="","",COUNTIF(INDEX($B:$B,5):B132,B132))</f>
        <v/>
      </c>
      <c r="D132" s="9"/>
      <c r="E132" s="24" t="str">
        <f>IF(OR(N132="",D132=""),"",IFERROR(INDEX('Facturi emise'!$G$5:$G$1004,MATCH(N132&amp;"|"&amp;D132,'Facturi emise'!$A$5:$A$1004,0)),""))</f>
        <v/>
      </c>
      <c r="F132" s="10" t="str">
        <f>IF(OR(N132="",D132=""),"",IFERROR(INDEX('Facturi emise'!$H$5:$H$1004,MATCH(N132&amp;"|"&amp;D132,'Facturi emise'!$A$5:$A$1004,0)),""))</f>
        <v/>
      </c>
      <c r="G132" s="24" t="str">
        <f>IF(OR(N132="",D132=""),"",IFERROR(INDEX('Facturi emise'!$I$5:$I$1004,MATCH(N132&amp;"|"&amp;D132,'Facturi emise'!$A$5:$A$1004,0)),""))</f>
        <v/>
      </c>
      <c r="H132" s="6"/>
      <c r="I132" s="14" t="str">
        <f>IF(OR(N132="",D132=""),"",IFERROR(INDEX('Facturi emise'!$J$5:$J$1004,MATCH(N132&amp;"|"&amp;D132,'Facturi emise'!$A$5:$A$1004,0)),""))</f>
        <v/>
      </c>
      <c r="J132" s="25" t="str">
        <f>IF(OR(N132="",D132=""),"",IFERROR(INDEX('Facturi emise'!$K$5:$K$1004,MATCH(N132&amp;"|"&amp;D132,'Facturi emise'!$A$5:$A$1004,0)),""))</f>
        <v/>
      </c>
      <c r="K132" s="26" t="str">
        <f t="shared" si="4"/>
        <v/>
      </c>
      <c r="L132" s="26" t="str">
        <f t="shared" si="5"/>
        <v/>
      </c>
      <c r="M132" s="27" t="str">
        <f>IF(B132="","",TRIM(IF(N132="","Factura storno nu există în registru. ",IF(ISNA(MATCH(N132&amp;"|"&amp;D132,'Facturi emise'!$A$5:$A$1004,0)),"Linia nu există în factura inițială. ",""))&amp;IF(N(H132)&lt;=0,"Lipsește cantitatea stornată. ","")&amp;IF(AND(N(I132)=IFERROR(INDEX('Facturi emise'!$J$5:$J$1004,MATCH(N132&amp;"|"&amp;D132,'Facturi emise'!$A$5:$A$1004,0)),0),SUMIFS($H$5:$H$1004,$N$5:$N$1004,N132,$D$5:$D$1004,D132,$I$5:$I$1004,I132)&gt;N(G132)),"Stornezi mai mult decât s-a facturat. ","")&amp;IF(AND(N(I132)&gt;0,N(I132)&lt;IFERROR(INDEX('Facturi emise'!$J$5:$J$1004,MATCH(N132&amp;"|"&amp;D132,'Facturi emise'!$A$5:$A$1004,0)),0)),"Reducere de preț pe unitate. ","")))</f>
        <v/>
      </c>
      <c r="N132" s="28" t="str">
        <f>IF(B132="","",IFERROR(INDEX('Registru stornări'!$D$5:$D$304,MATCH(B132,'Registru stornări'!$B$5:$B$304,0)),""))</f>
        <v/>
      </c>
    </row>
    <row r="133" spans="1:14" x14ac:dyDescent="0.2">
      <c r="A133" s="1" t="str">
        <f t="shared" ref="A133:A196" si="6">IF(B133="","",B133&amp;"|"&amp;C133)</f>
        <v/>
      </c>
      <c r="B133" s="9"/>
      <c r="C133" s="10" t="str">
        <f>IF(B133="","",COUNTIF(INDEX($B:$B,5):B133,B133))</f>
        <v/>
      </c>
      <c r="D133" s="9"/>
      <c r="E133" s="24" t="str">
        <f>IF(OR(N133="",D133=""),"",IFERROR(INDEX('Facturi emise'!$G$5:$G$1004,MATCH(N133&amp;"|"&amp;D133,'Facturi emise'!$A$5:$A$1004,0)),""))</f>
        <v/>
      </c>
      <c r="F133" s="10" t="str">
        <f>IF(OR(N133="",D133=""),"",IFERROR(INDEX('Facturi emise'!$H$5:$H$1004,MATCH(N133&amp;"|"&amp;D133,'Facturi emise'!$A$5:$A$1004,0)),""))</f>
        <v/>
      </c>
      <c r="G133" s="24" t="str">
        <f>IF(OR(N133="",D133=""),"",IFERROR(INDEX('Facturi emise'!$I$5:$I$1004,MATCH(N133&amp;"|"&amp;D133,'Facturi emise'!$A$5:$A$1004,0)),""))</f>
        <v/>
      </c>
      <c r="H133" s="6"/>
      <c r="I133" s="14" t="str">
        <f>IF(OR(N133="",D133=""),"",IFERROR(INDEX('Facturi emise'!$J$5:$J$1004,MATCH(N133&amp;"|"&amp;D133,'Facturi emise'!$A$5:$A$1004,0)),""))</f>
        <v/>
      </c>
      <c r="J133" s="25" t="str">
        <f>IF(OR(N133="",D133=""),"",IFERROR(INDEX('Facturi emise'!$K$5:$K$1004,MATCH(N133&amp;"|"&amp;D133,'Facturi emise'!$A$5:$A$1004,0)),""))</f>
        <v/>
      </c>
      <c r="K133" s="26" t="str">
        <f t="shared" ref="K133:K196" si="7">IF(OR(H133="",I133=""),"",-ROUND(H133*I133,2))</f>
        <v/>
      </c>
      <c r="L133" s="26" t="str">
        <f t="shared" ref="L133:L196" si="8">IF(OR(K133="",J133=""),"",ROUND(K133*J133,2))</f>
        <v/>
      </c>
      <c r="M133" s="27" t="str">
        <f>IF(B133="","",TRIM(IF(N133="","Factura storno nu există în registru. ",IF(ISNA(MATCH(N133&amp;"|"&amp;D133,'Facturi emise'!$A$5:$A$1004,0)),"Linia nu există în factura inițială. ",""))&amp;IF(N(H133)&lt;=0,"Lipsește cantitatea stornată. ","")&amp;IF(AND(N(I133)=IFERROR(INDEX('Facturi emise'!$J$5:$J$1004,MATCH(N133&amp;"|"&amp;D133,'Facturi emise'!$A$5:$A$1004,0)),0),SUMIFS($H$5:$H$1004,$N$5:$N$1004,N133,$D$5:$D$1004,D133,$I$5:$I$1004,I133)&gt;N(G133)),"Stornezi mai mult decât s-a facturat. ","")&amp;IF(AND(N(I133)&gt;0,N(I133)&lt;IFERROR(INDEX('Facturi emise'!$J$5:$J$1004,MATCH(N133&amp;"|"&amp;D133,'Facturi emise'!$A$5:$A$1004,0)),0)),"Reducere de preț pe unitate. ","")))</f>
        <v/>
      </c>
      <c r="N133" s="28" t="str">
        <f>IF(B133="","",IFERROR(INDEX('Registru stornări'!$D$5:$D$304,MATCH(B133,'Registru stornări'!$B$5:$B$304,0)),""))</f>
        <v/>
      </c>
    </row>
    <row r="134" spans="1:14" x14ac:dyDescent="0.2">
      <c r="A134" s="1" t="str">
        <f t="shared" si="6"/>
        <v/>
      </c>
      <c r="B134" s="9"/>
      <c r="C134" s="10" t="str">
        <f>IF(B134="","",COUNTIF(INDEX($B:$B,5):B134,B134))</f>
        <v/>
      </c>
      <c r="D134" s="9"/>
      <c r="E134" s="24" t="str">
        <f>IF(OR(N134="",D134=""),"",IFERROR(INDEX('Facturi emise'!$G$5:$G$1004,MATCH(N134&amp;"|"&amp;D134,'Facturi emise'!$A$5:$A$1004,0)),""))</f>
        <v/>
      </c>
      <c r="F134" s="10" t="str">
        <f>IF(OR(N134="",D134=""),"",IFERROR(INDEX('Facturi emise'!$H$5:$H$1004,MATCH(N134&amp;"|"&amp;D134,'Facturi emise'!$A$5:$A$1004,0)),""))</f>
        <v/>
      </c>
      <c r="G134" s="24" t="str">
        <f>IF(OR(N134="",D134=""),"",IFERROR(INDEX('Facturi emise'!$I$5:$I$1004,MATCH(N134&amp;"|"&amp;D134,'Facturi emise'!$A$5:$A$1004,0)),""))</f>
        <v/>
      </c>
      <c r="H134" s="6"/>
      <c r="I134" s="14" t="str">
        <f>IF(OR(N134="",D134=""),"",IFERROR(INDEX('Facturi emise'!$J$5:$J$1004,MATCH(N134&amp;"|"&amp;D134,'Facturi emise'!$A$5:$A$1004,0)),""))</f>
        <v/>
      </c>
      <c r="J134" s="25" t="str">
        <f>IF(OR(N134="",D134=""),"",IFERROR(INDEX('Facturi emise'!$K$5:$K$1004,MATCH(N134&amp;"|"&amp;D134,'Facturi emise'!$A$5:$A$1004,0)),""))</f>
        <v/>
      </c>
      <c r="K134" s="26" t="str">
        <f t="shared" si="7"/>
        <v/>
      </c>
      <c r="L134" s="26" t="str">
        <f t="shared" si="8"/>
        <v/>
      </c>
      <c r="M134" s="27" t="str">
        <f>IF(B134="","",TRIM(IF(N134="","Factura storno nu există în registru. ",IF(ISNA(MATCH(N134&amp;"|"&amp;D134,'Facturi emise'!$A$5:$A$1004,0)),"Linia nu există în factura inițială. ",""))&amp;IF(N(H134)&lt;=0,"Lipsește cantitatea stornată. ","")&amp;IF(AND(N(I134)=IFERROR(INDEX('Facturi emise'!$J$5:$J$1004,MATCH(N134&amp;"|"&amp;D134,'Facturi emise'!$A$5:$A$1004,0)),0),SUMIFS($H$5:$H$1004,$N$5:$N$1004,N134,$D$5:$D$1004,D134,$I$5:$I$1004,I134)&gt;N(G134)),"Stornezi mai mult decât s-a facturat. ","")&amp;IF(AND(N(I134)&gt;0,N(I134)&lt;IFERROR(INDEX('Facturi emise'!$J$5:$J$1004,MATCH(N134&amp;"|"&amp;D134,'Facturi emise'!$A$5:$A$1004,0)),0)),"Reducere de preț pe unitate. ","")))</f>
        <v/>
      </c>
      <c r="N134" s="28" t="str">
        <f>IF(B134="","",IFERROR(INDEX('Registru stornări'!$D$5:$D$304,MATCH(B134,'Registru stornări'!$B$5:$B$304,0)),""))</f>
        <v/>
      </c>
    </row>
    <row r="135" spans="1:14" x14ac:dyDescent="0.2">
      <c r="A135" s="1" t="str">
        <f t="shared" si="6"/>
        <v/>
      </c>
      <c r="B135" s="9"/>
      <c r="C135" s="10" t="str">
        <f>IF(B135="","",COUNTIF(INDEX($B:$B,5):B135,B135))</f>
        <v/>
      </c>
      <c r="D135" s="9"/>
      <c r="E135" s="24" t="str">
        <f>IF(OR(N135="",D135=""),"",IFERROR(INDEX('Facturi emise'!$G$5:$G$1004,MATCH(N135&amp;"|"&amp;D135,'Facturi emise'!$A$5:$A$1004,0)),""))</f>
        <v/>
      </c>
      <c r="F135" s="10" t="str">
        <f>IF(OR(N135="",D135=""),"",IFERROR(INDEX('Facturi emise'!$H$5:$H$1004,MATCH(N135&amp;"|"&amp;D135,'Facturi emise'!$A$5:$A$1004,0)),""))</f>
        <v/>
      </c>
      <c r="G135" s="24" t="str">
        <f>IF(OR(N135="",D135=""),"",IFERROR(INDEX('Facturi emise'!$I$5:$I$1004,MATCH(N135&amp;"|"&amp;D135,'Facturi emise'!$A$5:$A$1004,0)),""))</f>
        <v/>
      </c>
      <c r="H135" s="6"/>
      <c r="I135" s="14" t="str">
        <f>IF(OR(N135="",D135=""),"",IFERROR(INDEX('Facturi emise'!$J$5:$J$1004,MATCH(N135&amp;"|"&amp;D135,'Facturi emise'!$A$5:$A$1004,0)),""))</f>
        <v/>
      </c>
      <c r="J135" s="25" t="str">
        <f>IF(OR(N135="",D135=""),"",IFERROR(INDEX('Facturi emise'!$K$5:$K$1004,MATCH(N135&amp;"|"&amp;D135,'Facturi emise'!$A$5:$A$1004,0)),""))</f>
        <v/>
      </c>
      <c r="K135" s="26" t="str">
        <f t="shared" si="7"/>
        <v/>
      </c>
      <c r="L135" s="26" t="str">
        <f t="shared" si="8"/>
        <v/>
      </c>
      <c r="M135" s="27" t="str">
        <f>IF(B135="","",TRIM(IF(N135="","Factura storno nu există în registru. ",IF(ISNA(MATCH(N135&amp;"|"&amp;D135,'Facturi emise'!$A$5:$A$1004,0)),"Linia nu există în factura inițială. ",""))&amp;IF(N(H135)&lt;=0,"Lipsește cantitatea stornată. ","")&amp;IF(AND(N(I135)=IFERROR(INDEX('Facturi emise'!$J$5:$J$1004,MATCH(N135&amp;"|"&amp;D135,'Facturi emise'!$A$5:$A$1004,0)),0),SUMIFS($H$5:$H$1004,$N$5:$N$1004,N135,$D$5:$D$1004,D135,$I$5:$I$1004,I135)&gt;N(G135)),"Stornezi mai mult decât s-a facturat. ","")&amp;IF(AND(N(I135)&gt;0,N(I135)&lt;IFERROR(INDEX('Facturi emise'!$J$5:$J$1004,MATCH(N135&amp;"|"&amp;D135,'Facturi emise'!$A$5:$A$1004,0)),0)),"Reducere de preț pe unitate. ","")))</f>
        <v/>
      </c>
      <c r="N135" s="28" t="str">
        <f>IF(B135="","",IFERROR(INDEX('Registru stornări'!$D$5:$D$304,MATCH(B135,'Registru stornări'!$B$5:$B$304,0)),""))</f>
        <v/>
      </c>
    </row>
    <row r="136" spans="1:14" x14ac:dyDescent="0.2">
      <c r="A136" s="1" t="str">
        <f t="shared" si="6"/>
        <v/>
      </c>
      <c r="B136" s="9"/>
      <c r="C136" s="10" t="str">
        <f>IF(B136="","",COUNTIF(INDEX($B:$B,5):B136,B136))</f>
        <v/>
      </c>
      <c r="D136" s="9"/>
      <c r="E136" s="24" t="str">
        <f>IF(OR(N136="",D136=""),"",IFERROR(INDEX('Facturi emise'!$G$5:$G$1004,MATCH(N136&amp;"|"&amp;D136,'Facturi emise'!$A$5:$A$1004,0)),""))</f>
        <v/>
      </c>
      <c r="F136" s="10" t="str">
        <f>IF(OR(N136="",D136=""),"",IFERROR(INDEX('Facturi emise'!$H$5:$H$1004,MATCH(N136&amp;"|"&amp;D136,'Facturi emise'!$A$5:$A$1004,0)),""))</f>
        <v/>
      </c>
      <c r="G136" s="24" t="str">
        <f>IF(OR(N136="",D136=""),"",IFERROR(INDEX('Facturi emise'!$I$5:$I$1004,MATCH(N136&amp;"|"&amp;D136,'Facturi emise'!$A$5:$A$1004,0)),""))</f>
        <v/>
      </c>
      <c r="H136" s="6"/>
      <c r="I136" s="14" t="str">
        <f>IF(OR(N136="",D136=""),"",IFERROR(INDEX('Facturi emise'!$J$5:$J$1004,MATCH(N136&amp;"|"&amp;D136,'Facturi emise'!$A$5:$A$1004,0)),""))</f>
        <v/>
      </c>
      <c r="J136" s="25" t="str">
        <f>IF(OR(N136="",D136=""),"",IFERROR(INDEX('Facturi emise'!$K$5:$K$1004,MATCH(N136&amp;"|"&amp;D136,'Facturi emise'!$A$5:$A$1004,0)),""))</f>
        <v/>
      </c>
      <c r="K136" s="26" t="str">
        <f t="shared" si="7"/>
        <v/>
      </c>
      <c r="L136" s="26" t="str">
        <f t="shared" si="8"/>
        <v/>
      </c>
      <c r="M136" s="27" t="str">
        <f>IF(B136="","",TRIM(IF(N136="","Factura storno nu există în registru. ",IF(ISNA(MATCH(N136&amp;"|"&amp;D136,'Facturi emise'!$A$5:$A$1004,0)),"Linia nu există în factura inițială. ",""))&amp;IF(N(H136)&lt;=0,"Lipsește cantitatea stornată. ","")&amp;IF(AND(N(I136)=IFERROR(INDEX('Facturi emise'!$J$5:$J$1004,MATCH(N136&amp;"|"&amp;D136,'Facturi emise'!$A$5:$A$1004,0)),0),SUMIFS($H$5:$H$1004,$N$5:$N$1004,N136,$D$5:$D$1004,D136,$I$5:$I$1004,I136)&gt;N(G136)),"Stornezi mai mult decât s-a facturat. ","")&amp;IF(AND(N(I136)&gt;0,N(I136)&lt;IFERROR(INDEX('Facturi emise'!$J$5:$J$1004,MATCH(N136&amp;"|"&amp;D136,'Facturi emise'!$A$5:$A$1004,0)),0)),"Reducere de preț pe unitate. ","")))</f>
        <v/>
      </c>
      <c r="N136" s="28" t="str">
        <f>IF(B136="","",IFERROR(INDEX('Registru stornări'!$D$5:$D$304,MATCH(B136,'Registru stornări'!$B$5:$B$304,0)),""))</f>
        <v/>
      </c>
    </row>
    <row r="137" spans="1:14" x14ac:dyDescent="0.2">
      <c r="A137" s="1" t="str">
        <f t="shared" si="6"/>
        <v/>
      </c>
      <c r="B137" s="9"/>
      <c r="C137" s="10" t="str">
        <f>IF(B137="","",COUNTIF(INDEX($B:$B,5):B137,B137))</f>
        <v/>
      </c>
      <c r="D137" s="9"/>
      <c r="E137" s="24" t="str">
        <f>IF(OR(N137="",D137=""),"",IFERROR(INDEX('Facturi emise'!$G$5:$G$1004,MATCH(N137&amp;"|"&amp;D137,'Facturi emise'!$A$5:$A$1004,0)),""))</f>
        <v/>
      </c>
      <c r="F137" s="10" t="str">
        <f>IF(OR(N137="",D137=""),"",IFERROR(INDEX('Facturi emise'!$H$5:$H$1004,MATCH(N137&amp;"|"&amp;D137,'Facturi emise'!$A$5:$A$1004,0)),""))</f>
        <v/>
      </c>
      <c r="G137" s="24" t="str">
        <f>IF(OR(N137="",D137=""),"",IFERROR(INDEX('Facturi emise'!$I$5:$I$1004,MATCH(N137&amp;"|"&amp;D137,'Facturi emise'!$A$5:$A$1004,0)),""))</f>
        <v/>
      </c>
      <c r="H137" s="6"/>
      <c r="I137" s="14" t="str">
        <f>IF(OR(N137="",D137=""),"",IFERROR(INDEX('Facturi emise'!$J$5:$J$1004,MATCH(N137&amp;"|"&amp;D137,'Facturi emise'!$A$5:$A$1004,0)),""))</f>
        <v/>
      </c>
      <c r="J137" s="25" t="str">
        <f>IF(OR(N137="",D137=""),"",IFERROR(INDEX('Facturi emise'!$K$5:$K$1004,MATCH(N137&amp;"|"&amp;D137,'Facturi emise'!$A$5:$A$1004,0)),""))</f>
        <v/>
      </c>
      <c r="K137" s="26" t="str">
        <f t="shared" si="7"/>
        <v/>
      </c>
      <c r="L137" s="26" t="str">
        <f t="shared" si="8"/>
        <v/>
      </c>
      <c r="M137" s="27" t="str">
        <f>IF(B137="","",TRIM(IF(N137="","Factura storno nu există în registru. ",IF(ISNA(MATCH(N137&amp;"|"&amp;D137,'Facturi emise'!$A$5:$A$1004,0)),"Linia nu există în factura inițială. ",""))&amp;IF(N(H137)&lt;=0,"Lipsește cantitatea stornată. ","")&amp;IF(AND(N(I137)=IFERROR(INDEX('Facturi emise'!$J$5:$J$1004,MATCH(N137&amp;"|"&amp;D137,'Facturi emise'!$A$5:$A$1004,0)),0),SUMIFS($H$5:$H$1004,$N$5:$N$1004,N137,$D$5:$D$1004,D137,$I$5:$I$1004,I137)&gt;N(G137)),"Stornezi mai mult decât s-a facturat. ","")&amp;IF(AND(N(I137)&gt;0,N(I137)&lt;IFERROR(INDEX('Facturi emise'!$J$5:$J$1004,MATCH(N137&amp;"|"&amp;D137,'Facturi emise'!$A$5:$A$1004,0)),0)),"Reducere de preț pe unitate. ","")))</f>
        <v/>
      </c>
      <c r="N137" s="28" t="str">
        <f>IF(B137="","",IFERROR(INDEX('Registru stornări'!$D$5:$D$304,MATCH(B137,'Registru stornări'!$B$5:$B$304,0)),""))</f>
        <v/>
      </c>
    </row>
    <row r="138" spans="1:14" x14ac:dyDescent="0.2">
      <c r="A138" s="1" t="str">
        <f t="shared" si="6"/>
        <v/>
      </c>
      <c r="B138" s="9"/>
      <c r="C138" s="10" t="str">
        <f>IF(B138="","",COUNTIF(INDEX($B:$B,5):B138,B138))</f>
        <v/>
      </c>
      <c r="D138" s="9"/>
      <c r="E138" s="24" t="str">
        <f>IF(OR(N138="",D138=""),"",IFERROR(INDEX('Facturi emise'!$G$5:$G$1004,MATCH(N138&amp;"|"&amp;D138,'Facturi emise'!$A$5:$A$1004,0)),""))</f>
        <v/>
      </c>
      <c r="F138" s="10" t="str">
        <f>IF(OR(N138="",D138=""),"",IFERROR(INDEX('Facturi emise'!$H$5:$H$1004,MATCH(N138&amp;"|"&amp;D138,'Facturi emise'!$A$5:$A$1004,0)),""))</f>
        <v/>
      </c>
      <c r="G138" s="24" t="str">
        <f>IF(OR(N138="",D138=""),"",IFERROR(INDEX('Facturi emise'!$I$5:$I$1004,MATCH(N138&amp;"|"&amp;D138,'Facturi emise'!$A$5:$A$1004,0)),""))</f>
        <v/>
      </c>
      <c r="H138" s="6"/>
      <c r="I138" s="14" t="str">
        <f>IF(OR(N138="",D138=""),"",IFERROR(INDEX('Facturi emise'!$J$5:$J$1004,MATCH(N138&amp;"|"&amp;D138,'Facturi emise'!$A$5:$A$1004,0)),""))</f>
        <v/>
      </c>
      <c r="J138" s="25" t="str">
        <f>IF(OR(N138="",D138=""),"",IFERROR(INDEX('Facturi emise'!$K$5:$K$1004,MATCH(N138&amp;"|"&amp;D138,'Facturi emise'!$A$5:$A$1004,0)),""))</f>
        <v/>
      </c>
      <c r="K138" s="26" t="str">
        <f t="shared" si="7"/>
        <v/>
      </c>
      <c r="L138" s="26" t="str">
        <f t="shared" si="8"/>
        <v/>
      </c>
      <c r="M138" s="27" t="str">
        <f>IF(B138="","",TRIM(IF(N138="","Factura storno nu există în registru. ",IF(ISNA(MATCH(N138&amp;"|"&amp;D138,'Facturi emise'!$A$5:$A$1004,0)),"Linia nu există în factura inițială. ",""))&amp;IF(N(H138)&lt;=0,"Lipsește cantitatea stornată. ","")&amp;IF(AND(N(I138)=IFERROR(INDEX('Facturi emise'!$J$5:$J$1004,MATCH(N138&amp;"|"&amp;D138,'Facturi emise'!$A$5:$A$1004,0)),0),SUMIFS($H$5:$H$1004,$N$5:$N$1004,N138,$D$5:$D$1004,D138,$I$5:$I$1004,I138)&gt;N(G138)),"Stornezi mai mult decât s-a facturat. ","")&amp;IF(AND(N(I138)&gt;0,N(I138)&lt;IFERROR(INDEX('Facturi emise'!$J$5:$J$1004,MATCH(N138&amp;"|"&amp;D138,'Facturi emise'!$A$5:$A$1004,0)),0)),"Reducere de preț pe unitate. ","")))</f>
        <v/>
      </c>
      <c r="N138" s="28" t="str">
        <f>IF(B138="","",IFERROR(INDEX('Registru stornări'!$D$5:$D$304,MATCH(B138,'Registru stornări'!$B$5:$B$304,0)),""))</f>
        <v/>
      </c>
    </row>
    <row r="139" spans="1:14" x14ac:dyDescent="0.2">
      <c r="A139" s="1" t="str">
        <f t="shared" si="6"/>
        <v/>
      </c>
      <c r="B139" s="9"/>
      <c r="C139" s="10" t="str">
        <f>IF(B139="","",COUNTIF(INDEX($B:$B,5):B139,B139))</f>
        <v/>
      </c>
      <c r="D139" s="9"/>
      <c r="E139" s="24" t="str">
        <f>IF(OR(N139="",D139=""),"",IFERROR(INDEX('Facturi emise'!$G$5:$G$1004,MATCH(N139&amp;"|"&amp;D139,'Facturi emise'!$A$5:$A$1004,0)),""))</f>
        <v/>
      </c>
      <c r="F139" s="10" t="str">
        <f>IF(OR(N139="",D139=""),"",IFERROR(INDEX('Facturi emise'!$H$5:$H$1004,MATCH(N139&amp;"|"&amp;D139,'Facturi emise'!$A$5:$A$1004,0)),""))</f>
        <v/>
      </c>
      <c r="G139" s="24" t="str">
        <f>IF(OR(N139="",D139=""),"",IFERROR(INDEX('Facturi emise'!$I$5:$I$1004,MATCH(N139&amp;"|"&amp;D139,'Facturi emise'!$A$5:$A$1004,0)),""))</f>
        <v/>
      </c>
      <c r="H139" s="6"/>
      <c r="I139" s="14" t="str">
        <f>IF(OR(N139="",D139=""),"",IFERROR(INDEX('Facturi emise'!$J$5:$J$1004,MATCH(N139&amp;"|"&amp;D139,'Facturi emise'!$A$5:$A$1004,0)),""))</f>
        <v/>
      </c>
      <c r="J139" s="25" t="str">
        <f>IF(OR(N139="",D139=""),"",IFERROR(INDEX('Facturi emise'!$K$5:$K$1004,MATCH(N139&amp;"|"&amp;D139,'Facturi emise'!$A$5:$A$1004,0)),""))</f>
        <v/>
      </c>
      <c r="K139" s="26" t="str">
        <f t="shared" si="7"/>
        <v/>
      </c>
      <c r="L139" s="26" t="str">
        <f t="shared" si="8"/>
        <v/>
      </c>
      <c r="M139" s="27" t="str">
        <f>IF(B139="","",TRIM(IF(N139="","Factura storno nu există în registru. ",IF(ISNA(MATCH(N139&amp;"|"&amp;D139,'Facturi emise'!$A$5:$A$1004,0)),"Linia nu există în factura inițială. ",""))&amp;IF(N(H139)&lt;=0,"Lipsește cantitatea stornată. ","")&amp;IF(AND(N(I139)=IFERROR(INDEX('Facturi emise'!$J$5:$J$1004,MATCH(N139&amp;"|"&amp;D139,'Facturi emise'!$A$5:$A$1004,0)),0),SUMIFS($H$5:$H$1004,$N$5:$N$1004,N139,$D$5:$D$1004,D139,$I$5:$I$1004,I139)&gt;N(G139)),"Stornezi mai mult decât s-a facturat. ","")&amp;IF(AND(N(I139)&gt;0,N(I139)&lt;IFERROR(INDEX('Facturi emise'!$J$5:$J$1004,MATCH(N139&amp;"|"&amp;D139,'Facturi emise'!$A$5:$A$1004,0)),0)),"Reducere de preț pe unitate. ","")))</f>
        <v/>
      </c>
      <c r="N139" s="28" t="str">
        <f>IF(B139="","",IFERROR(INDEX('Registru stornări'!$D$5:$D$304,MATCH(B139,'Registru stornări'!$B$5:$B$304,0)),""))</f>
        <v/>
      </c>
    </row>
    <row r="140" spans="1:14" x14ac:dyDescent="0.2">
      <c r="A140" s="1" t="str">
        <f t="shared" si="6"/>
        <v/>
      </c>
      <c r="B140" s="9"/>
      <c r="C140" s="10" t="str">
        <f>IF(B140="","",COUNTIF(INDEX($B:$B,5):B140,B140))</f>
        <v/>
      </c>
      <c r="D140" s="9"/>
      <c r="E140" s="24" t="str">
        <f>IF(OR(N140="",D140=""),"",IFERROR(INDEX('Facturi emise'!$G$5:$G$1004,MATCH(N140&amp;"|"&amp;D140,'Facturi emise'!$A$5:$A$1004,0)),""))</f>
        <v/>
      </c>
      <c r="F140" s="10" t="str">
        <f>IF(OR(N140="",D140=""),"",IFERROR(INDEX('Facturi emise'!$H$5:$H$1004,MATCH(N140&amp;"|"&amp;D140,'Facturi emise'!$A$5:$A$1004,0)),""))</f>
        <v/>
      </c>
      <c r="G140" s="24" t="str">
        <f>IF(OR(N140="",D140=""),"",IFERROR(INDEX('Facturi emise'!$I$5:$I$1004,MATCH(N140&amp;"|"&amp;D140,'Facturi emise'!$A$5:$A$1004,0)),""))</f>
        <v/>
      </c>
      <c r="H140" s="6"/>
      <c r="I140" s="14" t="str">
        <f>IF(OR(N140="",D140=""),"",IFERROR(INDEX('Facturi emise'!$J$5:$J$1004,MATCH(N140&amp;"|"&amp;D140,'Facturi emise'!$A$5:$A$1004,0)),""))</f>
        <v/>
      </c>
      <c r="J140" s="25" t="str">
        <f>IF(OR(N140="",D140=""),"",IFERROR(INDEX('Facturi emise'!$K$5:$K$1004,MATCH(N140&amp;"|"&amp;D140,'Facturi emise'!$A$5:$A$1004,0)),""))</f>
        <v/>
      </c>
      <c r="K140" s="26" t="str">
        <f t="shared" si="7"/>
        <v/>
      </c>
      <c r="L140" s="26" t="str">
        <f t="shared" si="8"/>
        <v/>
      </c>
      <c r="M140" s="27" t="str">
        <f>IF(B140="","",TRIM(IF(N140="","Factura storno nu există în registru. ",IF(ISNA(MATCH(N140&amp;"|"&amp;D140,'Facturi emise'!$A$5:$A$1004,0)),"Linia nu există în factura inițială. ",""))&amp;IF(N(H140)&lt;=0,"Lipsește cantitatea stornată. ","")&amp;IF(AND(N(I140)=IFERROR(INDEX('Facturi emise'!$J$5:$J$1004,MATCH(N140&amp;"|"&amp;D140,'Facturi emise'!$A$5:$A$1004,0)),0),SUMIFS($H$5:$H$1004,$N$5:$N$1004,N140,$D$5:$D$1004,D140,$I$5:$I$1004,I140)&gt;N(G140)),"Stornezi mai mult decât s-a facturat. ","")&amp;IF(AND(N(I140)&gt;0,N(I140)&lt;IFERROR(INDEX('Facturi emise'!$J$5:$J$1004,MATCH(N140&amp;"|"&amp;D140,'Facturi emise'!$A$5:$A$1004,0)),0)),"Reducere de preț pe unitate. ","")))</f>
        <v/>
      </c>
      <c r="N140" s="28" t="str">
        <f>IF(B140="","",IFERROR(INDEX('Registru stornări'!$D$5:$D$304,MATCH(B140,'Registru stornări'!$B$5:$B$304,0)),""))</f>
        <v/>
      </c>
    </row>
    <row r="141" spans="1:14" x14ac:dyDescent="0.2">
      <c r="A141" s="1" t="str">
        <f t="shared" si="6"/>
        <v/>
      </c>
      <c r="B141" s="9"/>
      <c r="C141" s="10" t="str">
        <f>IF(B141="","",COUNTIF(INDEX($B:$B,5):B141,B141))</f>
        <v/>
      </c>
      <c r="D141" s="9"/>
      <c r="E141" s="24" t="str">
        <f>IF(OR(N141="",D141=""),"",IFERROR(INDEX('Facturi emise'!$G$5:$G$1004,MATCH(N141&amp;"|"&amp;D141,'Facturi emise'!$A$5:$A$1004,0)),""))</f>
        <v/>
      </c>
      <c r="F141" s="10" t="str">
        <f>IF(OR(N141="",D141=""),"",IFERROR(INDEX('Facturi emise'!$H$5:$H$1004,MATCH(N141&amp;"|"&amp;D141,'Facturi emise'!$A$5:$A$1004,0)),""))</f>
        <v/>
      </c>
      <c r="G141" s="24" t="str">
        <f>IF(OR(N141="",D141=""),"",IFERROR(INDEX('Facturi emise'!$I$5:$I$1004,MATCH(N141&amp;"|"&amp;D141,'Facturi emise'!$A$5:$A$1004,0)),""))</f>
        <v/>
      </c>
      <c r="H141" s="6"/>
      <c r="I141" s="14" t="str">
        <f>IF(OR(N141="",D141=""),"",IFERROR(INDEX('Facturi emise'!$J$5:$J$1004,MATCH(N141&amp;"|"&amp;D141,'Facturi emise'!$A$5:$A$1004,0)),""))</f>
        <v/>
      </c>
      <c r="J141" s="25" t="str">
        <f>IF(OR(N141="",D141=""),"",IFERROR(INDEX('Facturi emise'!$K$5:$K$1004,MATCH(N141&amp;"|"&amp;D141,'Facturi emise'!$A$5:$A$1004,0)),""))</f>
        <v/>
      </c>
      <c r="K141" s="26" t="str">
        <f t="shared" si="7"/>
        <v/>
      </c>
      <c r="L141" s="26" t="str">
        <f t="shared" si="8"/>
        <v/>
      </c>
      <c r="M141" s="27" t="str">
        <f>IF(B141="","",TRIM(IF(N141="","Factura storno nu există în registru. ",IF(ISNA(MATCH(N141&amp;"|"&amp;D141,'Facturi emise'!$A$5:$A$1004,0)),"Linia nu există în factura inițială. ",""))&amp;IF(N(H141)&lt;=0,"Lipsește cantitatea stornată. ","")&amp;IF(AND(N(I141)=IFERROR(INDEX('Facturi emise'!$J$5:$J$1004,MATCH(N141&amp;"|"&amp;D141,'Facturi emise'!$A$5:$A$1004,0)),0),SUMIFS($H$5:$H$1004,$N$5:$N$1004,N141,$D$5:$D$1004,D141,$I$5:$I$1004,I141)&gt;N(G141)),"Stornezi mai mult decât s-a facturat. ","")&amp;IF(AND(N(I141)&gt;0,N(I141)&lt;IFERROR(INDEX('Facturi emise'!$J$5:$J$1004,MATCH(N141&amp;"|"&amp;D141,'Facturi emise'!$A$5:$A$1004,0)),0)),"Reducere de preț pe unitate. ","")))</f>
        <v/>
      </c>
      <c r="N141" s="28" t="str">
        <f>IF(B141="","",IFERROR(INDEX('Registru stornări'!$D$5:$D$304,MATCH(B141,'Registru stornări'!$B$5:$B$304,0)),""))</f>
        <v/>
      </c>
    </row>
    <row r="142" spans="1:14" x14ac:dyDescent="0.2">
      <c r="A142" s="1" t="str">
        <f t="shared" si="6"/>
        <v/>
      </c>
      <c r="B142" s="9"/>
      <c r="C142" s="10" t="str">
        <f>IF(B142="","",COUNTIF(INDEX($B:$B,5):B142,B142))</f>
        <v/>
      </c>
      <c r="D142" s="9"/>
      <c r="E142" s="24" t="str">
        <f>IF(OR(N142="",D142=""),"",IFERROR(INDEX('Facturi emise'!$G$5:$G$1004,MATCH(N142&amp;"|"&amp;D142,'Facturi emise'!$A$5:$A$1004,0)),""))</f>
        <v/>
      </c>
      <c r="F142" s="10" t="str">
        <f>IF(OR(N142="",D142=""),"",IFERROR(INDEX('Facturi emise'!$H$5:$H$1004,MATCH(N142&amp;"|"&amp;D142,'Facturi emise'!$A$5:$A$1004,0)),""))</f>
        <v/>
      </c>
      <c r="G142" s="24" t="str">
        <f>IF(OR(N142="",D142=""),"",IFERROR(INDEX('Facturi emise'!$I$5:$I$1004,MATCH(N142&amp;"|"&amp;D142,'Facturi emise'!$A$5:$A$1004,0)),""))</f>
        <v/>
      </c>
      <c r="H142" s="6"/>
      <c r="I142" s="14" t="str">
        <f>IF(OR(N142="",D142=""),"",IFERROR(INDEX('Facturi emise'!$J$5:$J$1004,MATCH(N142&amp;"|"&amp;D142,'Facturi emise'!$A$5:$A$1004,0)),""))</f>
        <v/>
      </c>
      <c r="J142" s="25" t="str">
        <f>IF(OR(N142="",D142=""),"",IFERROR(INDEX('Facturi emise'!$K$5:$K$1004,MATCH(N142&amp;"|"&amp;D142,'Facturi emise'!$A$5:$A$1004,0)),""))</f>
        <v/>
      </c>
      <c r="K142" s="26" t="str">
        <f t="shared" si="7"/>
        <v/>
      </c>
      <c r="L142" s="26" t="str">
        <f t="shared" si="8"/>
        <v/>
      </c>
      <c r="M142" s="27" t="str">
        <f>IF(B142="","",TRIM(IF(N142="","Factura storno nu există în registru. ",IF(ISNA(MATCH(N142&amp;"|"&amp;D142,'Facturi emise'!$A$5:$A$1004,0)),"Linia nu există în factura inițială. ",""))&amp;IF(N(H142)&lt;=0,"Lipsește cantitatea stornată. ","")&amp;IF(AND(N(I142)=IFERROR(INDEX('Facturi emise'!$J$5:$J$1004,MATCH(N142&amp;"|"&amp;D142,'Facturi emise'!$A$5:$A$1004,0)),0),SUMIFS($H$5:$H$1004,$N$5:$N$1004,N142,$D$5:$D$1004,D142,$I$5:$I$1004,I142)&gt;N(G142)),"Stornezi mai mult decât s-a facturat. ","")&amp;IF(AND(N(I142)&gt;0,N(I142)&lt;IFERROR(INDEX('Facturi emise'!$J$5:$J$1004,MATCH(N142&amp;"|"&amp;D142,'Facturi emise'!$A$5:$A$1004,0)),0)),"Reducere de preț pe unitate. ","")))</f>
        <v/>
      </c>
      <c r="N142" s="28" t="str">
        <f>IF(B142="","",IFERROR(INDEX('Registru stornări'!$D$5:$D$304,MATCH(B142,'Registru stornări'!$B$5:$B$304,0)),""))</f>
        <v/>
      </c>
    </row>
    <row r="143" spans="1:14" x14ac:dyDescent="0.2">
      <c r="A143" s="1" t="str">
        <f t="shared" si="6"/>
        <v/>
      </c>
      <c r="B143" s="9"/>
      <c r="C143" s="10" t="str">
        <f>IF(B143="","",COUNTIF(INDEX($B:$B,5):B143,B143))</f>
        <v/>
      </c>
      <c r="D143" s="9"/>
      <c r="E143" s="24" t="str">
        <f>IF(OR(N143="",D143=""),"",IFERROR(INDEX('Facturi emise'!$G$5:$G$1004,MATCH(N143&amp;"|"&amp;D143,'Facturi emise'!$A$5:$A$1004,0)),""))</f>
        <v/>
      </c>
      <c r="F143" s="10" t="str">
        <f>IF(OR(N143="",D143=""),"",IFERROR(INDEX('Facturi emise'!$H$5:$H$1004,MATCH(N143&amp;"|"&amp;D143,'Facturi emise'!$A$5:$A$1004,0)),""))</f>
        <v/>
      </c>
      <c r="G143" s="24" t="str">
        <f>IF(OR(N143="",D143=""),"",IFERROR(INDEX('Facturi emise'!$I$5:$I$1004,MATCH(N143&amp;"|"&amp;D143,'Facturi emise'!$A$5:$A$1004,0)),""))</f>
        <v/>
      </c>
      <c r="H143" s="6"/>
      <c r="I143" s="14" t="str">
        <f>IF(OR(N143="",D143=""),"",IFERROR(INDEX('Facturi emise'!$J$5:$J$1004,MATCH(N143&amp;"|"&amp;D143,'Facturi emise'!$A$5:$A$1004,0)),""))</f>
        <v/>
      </c>
      <c r="J143" s="25" t="str">
        <f>IF(OR(N143="",D143=""),"",IFERROR(INDEX('Facturi emise'!$K$5:$K$1004,MATCH(N143&amp;"|"&amp;D143,'Facturi emise'!$A$5:$A$1004,0)),""))</f>
        <v/>
      </c>
      <c r="K143" s="26" t="str">
        <f t="shared" si="7"/>
        <v/>
      </c>
      <c r="L143" s="26" t="str">
        <f t="shared" si="8"/>
        <v/>
      </c>
      <c r="M143" s="27" t="str">
        <f>IF(B143="","",TRIM(IF(N143="","Factura storno nu există în registru. ",IF(ISNA(MATCH(N143&amp;"|"&amp;D143,'Facturi emise'!$A$5:$A$1004,0)),"Linia nu există în factura inițială. ",""))&amp;IF(N(H143)&lt;=0,"Lipsește cantitatea stornată. ","")&amp;IF(AND(N(I143)=IFERROR(INDEX('Facturi emise'!$J$5:$J$1004,MATCH(N143&amp;"|"&amp;D143,'Facturi emise'!$A$5:$A$1004,0)),0),SUMIFS($H$5:$H$1004,$N$5:$N$1004,N143,$D$5:$D$1004,D143,$I$5:$I$1004,I143)&gt;N(G143)),"Stornezi mai mult decât s-a facturat. ","")&amp;IF(AND(N(I143)&gt;0,N(I143)&lt;IFERROR(INDEX('Facturi emise'!$J$5:$J$1004,MATCH(N143&amp;"|"&amp;D143,'Facturi emise'!$A$5:$A$1004,0)),0)),"Reducere de preț pe unitate. ","")))</f>
        <v/>
      </c>
      <c r="N143" s="28" t="str">
        <f>IF(B143="","",IFERROR(INDEX('Registru stornări'!$D$5:$D$304,MATCH(B143,'Registru stornări'!$B$5:$B$304,0)),""))</f>
        <v/>
      </c>
    </row>
    <row r="144" spans="1:14" x14ac:dyDescent="0.2">
      <c r="A144" s="1" t="str">
        <f t="shared" si="6"/>
        <v/>
      </c>
      <c r="B144" s="9"/>
      <c r="C144" s="10" t="str">
        <f>IF(B144="","",COUNTIF(INDEX($B:$B,5):B144,B144))</f>
        <v/>
      </c>
      <c r="D144" s="9"/>
      <c r="E144" s="24" t="str">
        <f>IF(OR(N144="",D144=""),"",IFERROR(INDEX('Facturi emise'!$G$5:$G$1004,MATCH(N144&amp;"|"&amp;D144,'Facturi emise'!$A$5:$A$1004,0)),""))</f>
        <v/>
      </c>
      <c r="F144" s="10" t="str">
        <f>IF(OR(N144="",D144=""),"",IFERROR(INDEX('Facturi emise'!$H$5:$H$1004,MATCH(N144&amp;"|"&amp;D144,'Facturi emise'!$A$5:$A$1004,0)),""))</f>
        <v/>
      </c>
      <c r="G144" s="24" t="str">
        <f>IF(OR(N144="",D144=""),"",IFERROR(INDEX('Facturi emise'!$I$5:$I$1004,MATCH(N144&amp;"|"&amp;D144,'Facturi emise'!$A$5:$A$1004,0)),""))</f>
        <v/>
      </c>
      <c r="H144" s="6"/>
      <c r="I144" s="14" t="str">
        <f>IF(OR(N144="",D144=""),"",IFERROR(INDEX('Facturi emise'!$J$5:$J$1004,MATCH(N144&amp;"|"&amp;D144,'Facturi emise'!$A$5:$A$1004,0)),""))</f>
        <v/>
      </c>
      <c r="J144" s="25" t="str">
        <f>IF(OR(N144="",D144=""),"",IFERROR(INDEX('Facturi emise'!$K$5:$K$1004,MATCH(N144&amp;"|"&amp;D144,'Facturi emise'!$A$5:$A$1004,0)),""))</f>
        <v/>
      </c>
      <c r="K144" s="26" t="str">
        <f t="shared" si="7"/>
        <v/>
      </c>
      <c r="L144" s="26" t="str">
        <f t="shared" si="8"/>
        <v/>
      </c>
      <c r="M144" s="27" t="str">
        <f>IF(B144="","",TRIM(IF(N144="","Factura storno nu există în registru. ",IF(ISNA(MATCH(N144&amp;"|"&amp;D144,'Facturi emise'!$A$5:$A$1004,0)),"Linia nu există în factura inițială. ",""))&amp;IF(N(H144)&lt;=0,"Lipsește cantitatea stornată. ","")&amp;IF(AND(N(I144)=IFERROR(INDEX('Facturi emise'!$J$5:$J$1004,MATCH(N144&amp;"|"&amp;D144,'Facturi emise'!$A$5:$A$1004,0)),0),SUMIFS($H$5:$H$1004,$N$5:$N$1004,N144,$D$5:$D$1004,D144,$I$5:$I$1004,I144)&gt;N(G144)),"Stornezi mai mult decât s-a facturat. ","")&amp;IF(AND(N(I144)&gt;0,N(I144)&lt;IFERROR(INDEX('Facturi emise'!$J$5:$J$1004,MATCH(N144&amp;"|"&amp;D144,'Facturi emise'!$A$5:$A$1004,0)),0)),"Reducere de preț pe unitate. ","")))</f>
        <v/>
      </c>
      <c r="N144" s="28" t="str">
        <f>IF(B144="","",IFERROR(INDEX('Registru stornări'!$D$5:$D$304,MATCH(B144,'Registru stornări'!$B$5:$B$304,0)),""))</f>
        <v/>
      </c>
    </row>
    <row r="145" spans="1:14" x14ac:dyDescent="0.2">
      <c r="A145" s="1" t="str">
        <f t="shared" si="6"/>
        <v/>
      </c>
      <c r="B145" s="9"/>
      <c r="C145" s="10" t="str">
        <f>IF(B145="","",COUNTIF(INDEX($B:$B,5):B145,B145))</f>
        <v/>
      </c>
      <c r="D145" s="9"/>
      <c r="E145" s="24" t="str">
        <f>IF(OR(N145="",D145=""),"",IFERROR(INDEX('Facturi emise'!$G$5:$G$1004,MATCH(N145&amp;"|"&amp;D145,'Facturi emise'!$A$5:$A$1004,0)),""))</f>
        <v/>
      </c>
      <c r="F145" s="10" t="str">
        <f>IF(OR(N145="",D145=""),"",IFERROR(INDEX('Facturi emise'!$H$5:$H$1004,MATCH(N145&amp;"|"&amp;D145,'Facturi emise'!$A$5:$A$1004,0)),""))</f>
        <v/>
      </c>
      <c r="G145" s="24" t="str">
        <f>IF(OR(N145="",D145=""),"",IFERROR(INDEX('Facturi emise'!$I$5:$I$1004,MATCH(N145&amp;"|"&amp;D145,'Facturi emise'!$A$5:$A$1004,0)),""))</f>
        <v/>
      </c>
      <c r="H145" s="6"/>
      <c r="I145" s="14" t="str">
        <f>IF(OR(N145="",D145=""),"",IFERROR(INDEX('Facturi emise'!$J$5:$J$1004,MATCH(N145&amp;"|"&amp;D145,'Facturi emise'!$A$5:$A$1004,0)),""))</f>
        <v/>
      </c>
      <c r="J145" s="25" t="str">
        <f>IF(OR(N145="",D145=""),"",IFERROR(INDEX('Facturi emise'!$K$5:$K$1004,MATCH(N145&amp;"|"&amp;D145,'Facturi emise'!$A$5:$A$1004,0)),""))</f>
        <v/>
      </c>
      <c r="K145" s="26" t="str">
        <f t="shared" si="7"/>
        <v/>
      </c>
      <c r="L145" s="26" t="str">
        <f t="shared" si="8"/>
        <v/>
      </c>
      <c r="M145" s="27" t="str">
        <f>IF(B145="","",TRIM(IF(N145="","Factura storno nu există în registru. ",IF(ISNA(MATCH(N145&amp;"|"&amp;D145,'Facturi emise'!$A$5:$A$1004,0)),"Linia nu există în factura inițială. ",""))&amp;IF(N(H145)&lt;=0,"Lipsește cantitatea stornată. ","")&amp;IF(AND(N(I145)=IFERROR(INDEX('Facturi emise'!$J$5:$J$1004,MATCH(N145&amp;"|"&amp;D145,'Facturi emise'!$A$5:$A$1004,0)),0),SUMIFS($H$5:$H$1004,$N$5:$N$1004,N145,$D$5:$D$1004,D145,$I$5:$I$1004,I145)&gt;N(G145)),"Stornezi mai mult decât s-a facturat. ","")&amp;IF(AND(N(I145)&gt;0,N(I145)&lt;IFERROR(INDEX('Facturi emise'!$J$5:$J$1004,MATCH(N145&amp;"|"&amp;D145,'Facturi emise'!$A$5:$A$1004,0)),0)),"Reducere de preț pe unitate. ","")))</f>
        <v/>
      </c>
      <c r="N145" s="28" t="str">
        <f>IF(B145="","",IFERROR(INDEX('Registru stornări'!$D$5:$D$304,MATCH(B145,'Registru stornări'!$B$5:$B$304,0)),""))</f>
        <v/>
      </c>
    </row>
    <row r="146" spans="1:14" x14ac:dyDescent="0.2">
      <c r="A146" s="1" t="str">
        <f t="shared" si="6"/>
        <v/>
      </c>
      <c r="B146" s="9"/>
      <c r="C146" s="10" t="str">
        <f>IF(B146="","",COUNTIF(INDEX($B:$B,5):B146,B146))</f>
        <v/>
      </c>
      <c r="D146" s="9"/>
      <c r="E146" s="24" t="str">
        <f>IF(OR(N146="",D146=""),"",IFERROR(INDEX('Facturi emise'!$G$5:$G$1004,MATCH(N146&amp;"|"&amp;D146,'Facturi emise'!$A$5:$A$1004,0)),""))</f>
        <v/>
      </c>
      <c r="F146" s="10" t="str">
        <f>IF(OR(N146="",D146=""),"",IFERROR(INDEX('Facturi emise'!$H$5:$H$1004,MATCH(N146&amp;"|"&amp;D146,'Facturi emise'!$A$5:$A$1004,0)),""))</f>
        <v/>
      </c>
      <c r="G146" s="24" t="str">
        <f>IF(OR(N146="",D146=""),"",IFERROR(INDEX('Facturi emise'!$I$5:$I$1004,MATCH(N146&amp;"|"&amp;D146,'Facturi emise'!$A$5:$A$1004,0)),""))</f>
        <v/>
      </c>
      <c r="H146" s="6"/>
      <c r="I146" s="14" t="str">
        <f>IF(OR(N146="",D146=""),"",IFERROR(INDEX('Facturi emise'!$J$5:$J$1004,MATCH(N146&amp;"|"&amp;D146,'Facturi emise'!$A$5:$A$1004,0)),""))</f>
        <v/>
      </c>
      <c r="J146" s="25" t="str">
        <f>IF(OR(N146="",D146=""),"",IFERROR(INDEX('Facturi emise'!$K$5:$K$1004,MATCH(N146&amp;"|"&amp;D146,'Facturi emise'!$A$5:$A$1004,0)),""))</f>
        <v/>
      </c>
      <c r="K146" s="26" t="str">
        <f t="shared" si="7"/>
        <v/>
      </c>
      <c r="L146" s="26" t="str">
        <f t="shared" si="8"/>
        <v/>
      </c>
      <c r="M146" s="27" t="str">
        <f>IF(B146="","",TRIM(IF(N146="","Factura storno nu există în registru. ",IF(ISNA(MATCH(N146&amp;"|"&amp;D146,'Facturi emise'!$A$5:$A$1004,0)),"Linia nu există în factura inițială. ",""))&amp;IF(N(H146)&lt;=0,"Lipsește cantitatea stornată. ","")&amp;IF(AND(N(I146)=IFERROR(INDEX('Facturi emise'!$J$5:$J$1004,MATCH(N146&amp;"|"&amp;D146,'Facturi emise'!$A$5:$A$1004,0)),0),SUMIFS($H$5:$H$1004,$N$5:$N$1004,N146,$D$5:$D$1004,D146,$I$5:$I$1004,I146)&gt;N(G146)),"Stornezi mai mult decât s-a facturat. ","")&amp;IF(AND(N(I146)&gt;0,N(I146)&lt;IFERROR(INDEX('Facturi emise'!$J$5:$J$1004,MATCH(N146&amp;"|"&amp;D146,'Facturi emise'!$A$5:$A$1004,0)),0)),"Reducere de preț pe unitate. ","")))</f>
        <v/>
      </c>
      <c r="N146" s="28" t="str">
        <f>IF(B146="","",IFERROR(INDEX('Registru stornări'!$D$5:$D$304,MATCH(B146,'Registru stornări'!$B$5:$B$304,0)),""))</f>
        <v/>
      </c>
    </row>
    <row r="147" spans="1:14" x14ac:dyDescent="0.2">
      <c r="A147" s="1" t="str">
        <f t="shared" si="6"/>
        <v/>
      </c>
      <c r="B147" s="9"/>
      <c r="C147" s="10" t="str">
        <f>IF(B147="","",COUNTIF(INDEX($B:$B,5):B147,B147))</f>
        <v/>
      </c>
      <c r="D147" s="9"/>
      <c r="E147" s="24" t="str">
        <f>IF(OR(N147="",D147=""),"",IFERROR(INDEX('Facturi emise'!$G$5:$G$1004,MATCH(N147&amp;"|"&amp;D147,'Facturi emise'!$A$5:$A$1004,0)),""))</f>
        <v/>
      </c>
      <c r="F147" s="10" t="str">
        <f>IF(OR(N147="",D147=""),"",IFERROR(INDEX('Facturi emise'!$H$5:$H$1004,MATCH(N147&amp;"|"&amp;D147,'Facturi emise'!$A$5:$A$1004,0)),""))</f>
        <v/>
      </c>
      <c r="G147" s="24" t="str">
        <f>IF(OR(N147="",D147=""),"",IFERROR(INDEX('Facturi emise'!$I$5:$I$1004,MATCH(N147&amp;"|"&amp;D147,'Facturi emise'!$A$5:$A$1004,0)),""))</f>
        <v/>
      </c>
      <c r="H147" s="6"/>
      <c r="I147" s="14" t="str">
        <f>IF(OR(N147="",D147=""),"",IFERROR(INDEX('Facturi emise'!$J$5:$J$1004,MATCH(N147&amp;"|"&amp;D147,'Facturi emise'!$A$5:$A$1004,0)),""))</f>
        <v/>
      </c>
      <c r="J147" s="25" t="str">
        <f>IF(OR(N147="",D147=""),"",IFERROR(INDEX('Facturi emise'!$K$5:$K$1004,MATCH(N147&amp;"|"&amp;D147,'Facturi emise'!$A$5:$A$1004,0)),""))</f>
        <v/>
      </c>
      <c r="K147" s="26" t="str">
        <f t="shared" si="7"/>
        <v/>
      </c>
      <c r="L147" s="26" t="str">
        <f t="shared" si="8"/>
        <v/>
      </c>
      <c r="M147" s="27" t="str">
        <f>IF(B147="","",TRIM(IF(N147="","Factura storno nu există în registru. ",IF(ISNA(MATCH(N147&amp;"|"&amp;D147,'Facturi emise'!$A$5:$A$1004,0)),"Linia nu există în factura inițială. ",""))&amp;IF(N(H147)&lt;=0,"Lipsește cantitatea stornată. ","")&amp;IF(AND(N(I147)=IFERROR(INDEX('Facturi emise'!$J$5:$J$1004,MATCH(N147&amp;"|"&amp;D147,'Facturi emise'!$A$5:$A$1004,0)),0),SUMIFS($H$5:$H$1004,$N$5:$N$1004,N147,$D$5:$D$1004,D147,$I$5:$I$1004,I147)&gt;N(G147)),"Stornezi mai mult decât s-a facturat. ","")&amp;IF(AND(N(I147)&gt;0,N(I147)&lt;IFERROR(INDEX('Facturi emise'!$J$5:$J$1004,MATCH(N147&amp;"|"&amp;D147,'Facturi emise'!$A$5:$A$1004,0)),0)),"Reducere de preț pe unitate. ","")))</f>
        <v/>
      </c>
      <c r="N147" s="28" t="str">
        <f>IF(B147="","",IFERROR(INDEX('Registru stornări'!$D$5:$D$304,MATCH(B147,'Registru stornări'!$B$5:$B$304,0)),""))</f>
        <v/>
      </c>
    </row>
    <row r="148" spans="1:14" x14ac:dyDescent="0.2">
      <c r="A148" s="1" t="str">
        <f t="shared" si="6"/>
        <v/>
      </c>
      <c r="B148" s="9"/>
      <c r="C148" s="10" t="str">
        <f>IF(B148="","",COUNTIF(INDEX($B:$B,5):B148,B148))</f>
        <v/>
      </c>
      <c r="D148" s="9"/>
      <c r="E148" s="24" t="str">
        <f>IF(OR(N148="",D148=""),"",IFERROR(INDEX('Facturi emise'!$G$5:$G$1004,MATCH(N148&amp;"|"&amp;D148,'Facturi emise'!$A$5:$A$1004,0)),""))</f>
        <v/>
      </c>
      <c r="F148" s="10" t="str">
        <f>IF(OR(N148="",D148=""),"",IFERROR(INDEX('Facturi emise'!$H$5:$H$1004,MATCH(N148&amp;"|"&amp;D148,'Facturi emise'!$A$5:$A$1004,0)),""))</f>
        <v/>
      </c>
      <c r="G148" s="24" t="str">
        <f>IF(OR(N148="",D148=""),"",IFERROR(INDEX('Facturi emise'!$I$5:$I$1004,MATCH(N148&amp;"|"&amp;D148,'Facturi emise'!$A$5:$A$1004,0)),""))</f>
        <v/>
      </c>
      <c r="H148" s="6"/>
      <c r="I148" s="14" t="str">
        <f>IF(OR(N148="",D148=""),"",IFERROR(INDEX('Facturi emise'!$J$5:$J$1004,MATCH(N148&amp;"|"&amp;D148,'Facturi emise'!$A$5:$A$1004,0)),""))</f>
        <v/>
      </c>
      <c r="J148" s="25" t="str">
        <f>IF(OR(N148="",D148=""),"",IFERROR(INDEX('Facturi emise'!$K$5:$K$1004,MATCH(N148&amp;"|"&amp;D148,'Facturi emise'!$A$5:$A$1004,0)),""))</f>
        <v/>
      </c>
      <c r="K148" s="26" t="str">
        <f t="shared" si="7"/>
        <v/>
      </c>
      <c r="L148" s="26" t="str">
        <f t="shared" si="8"/>
        <v/>
      </c>
      <c r="M148" s="27" t="str">
        <f>IF(B148="","",TRIM(IF(N148="","Factura storno nu există în registru. ",IF(ISNA(MATCH(N148&amp;"|"&amp;D148,'Facturi emise'!$A$5:$A$1004,0)),"Linia nu există în factura inițială. ",""))&amp;IF(N(H148)&lt;=0,"Lipsește cantitatea stornată. ","")&amp;IF(AND(N(I148)=IFERROR(INDEX('Facturi emise'!$J$5:$J$1004,MATCH(N148&amp;"|"&amp;D148,'Facturi emise'!$A$5:$A$1004,0)),0),SUMIFS($H$5:$H$1004,$N$5:$N$1004,N148,$D$5:$D$1004,D148,$I$5:$I$1004,I148)&gt;N(G148)),"Stornezi mai mult decât s-a facturat. ","")&amp;IF(AND(N(I148)&gt;0,N(I148)&lt;IFERROR(INDEX('Facturi emise'!$J$5:$J$1004,MATCH(N148&amp;"|"&amp;D148,'Facturi emise'!$A$5:$A$1004,0)),0)),"Reducere de preț pe unitate. ","")))</f>
        <v/>
      </c>
      <c r="N148" s="28" t="str">
        <f>IF(B148="","",IFERROR(INDEX('Registru stornări'!$D$5:$D$304,MATCH(B148,'Registru stornări'!$B$5:$B$304,0)),""))</f>
        <v/>
      </c>
    </row>
    <row r="149" spans="1:14" x14ac:dyDescent="0.2">
      <c r="A149" s="1" t="str">
        <f t="shared" si="6"/>
        <v/>
      </c>
      <c r="B149" s="9"/>
      <c r="C149" s="10" t="str">
        <f>IF(B149="","",COUNTIF(INDEX($B:$B,5):B149,B149))</f>
        <v/>
      </c>
      <c r="D149" s="9"/>
      <c r="E149" s="24" t="str">
        <f>IF(OR(N149="",D149=""),"",IFERROR(INDEX('Facturi emise'!$G$5:$G$1004,MATCH(N149&amp;"|"&amp;D149,'Facturi emise'!$A$5:$A$1004,0)),""))</f>
        <v/>
      </c>
      <c r="F149" s="10" t="str">
        <f>IF(OR(N149="",D149=""),"",IFERROR(INDEX('Facturi emise'!$H$5:$H$1004,MATCH(N149&amp;"|"&amp;D149,'Facturi emise'!$A$5:$A$1004,0)),""))</f>
        <v/>
      </c>
      <c r="G149" s="24" t="str">
        <f>IF(OR(N149="",D149=""),"",IFERROR(INDEX('Facturi emise'!$I$5:$I$1004,MATCH(N149&amp;"|"&amp;D149,'Facturi emise'!$A$5:$A$1004,0)),""))</f>
        <v/>
      </c>
      <c r="H149" s="6"/>
      <c r="I149" s="14" t="str">
        <f>IF(OR(N149="",D149=""),"",IFERROR(INDEX('Facturi emise'!$J$5:$J$1004,MATCH(N149&amp;"|"&amp;D149,'Facturi emise'!$A$5:$A$1004,0)),""))</f>
        <v/>
      </c>
      <c r="J149" s="25" t="str">
        <f>IF(OR(N149="",D149=""),"",IFERROR(INDEX('Facturi emise'!$K$5:$K$1004,MATCH(N149&amp;"|"&amp;D149,'Facturi emise'!$A$5:$A$1004,0)),""))</f>
        <v/>
      </c>
      <c r="K149" s="26" t="str">
        <f t="shared" si="7"/>
        <v/>
      </c>
      <c r="L149" s="26" t="str">
        <f t="shared" si="8"/>
        <v/>
      </c>
      <c r="M149" s="27" t="str">
        <f>IF(B149="","",TRIM(IF(N149="","Factura storno nu există în registru. ",IF(ISNA(MATCH(N149&amp;"|"&amp;D149,'Facturi emise'!$A$5:$A$1004,0)),"Linia nu există în factura inițială. ",""))&amp;IF(N(H149)&lt;=0,"Lipsește cantitatea stornată. ","")&amp;IF(AND(N(I149)=IFERROR(INDEX('Facturi emise'!$J$5:$J$1004,MATCH(N149&amp;"|"&amp;D149,'Facturi emise'!$A$5:$A$1004,0)),0),SUMIFS($H$5:$H$1004,$N$5:$N$1004,N149,$D$5:$D$1004,D149,$I$5:$I$1004,I149)&gt;N(G149)),"Stornezi mai mult decât s-a facturat. ","")&amp;IF(AND(N(I149)&gt;0,N(I149)&lt;IFERROR(INDEX('Facturi emise'!$J$5:$J$1004,MATCH(N149&amp;"|"&amp;D149,'Facturi emise'!$A$5:$A$1004,0)),0)),"Reducere de preț pe unitate. ","")))</f>
        <v/>
      </c>
      <c r="N149" s="28" t="str">
        <f>IF(B149="","",IFERROR(INDEX('Registru stornări'!$D$5:$D$304,MATCH(B149,'Registru stornări'!$B$5:$B$304,0)),""))</f>
        <v/>
      </c>
    </row>
    <row r="150" spans="1:14" x14ac:dyDescent="0.2">
      <c r="A150" s="1" t="str">
        <f t="shared" si="6"/>
        <v/>
      </c>
      <c r="B150" s="9"/>
      <c r="C150" s="10" t="str">
        <f>IF(B150="","",COUNTIF(INDEX($B:$B,5):B150,B150))</f>
        <v/>
      </c>
      <c r="D150" s="9"/>
      <c r="E150" s="24" t="str">
        <f>IF(OR(N150="",D150=""),"",IFERROR(INDEX('Facturi emise'!$G$5:$G$1004,MATCH(N150&amp;"|"&amp;D150,'Facturi emise'!$A$5:$A$1004,0)),""))</f>
        <v/>
      </c>
      <c r="F150" s="10" t="str">
        <f>IF(OR(N150="",D150=""),"",IFERROR(INDEX('Facturi emise'!$H$5:$H$1004,MATCH(N150&amp;"|"&amp;D150,'Facturi emise'!$A$5:$A$1004,0)),""))</f>
        <v/>
      </c>
      <c r="G150" s="24" t="str">
        <f>IF(OR(N150="",D150=""),"",IFERROR(INDEX('Facturi emise'!$I$5:$I$1004,MATCH(N150&amp;"|"&amp;D150,'Facturi emise'!$A$5:$A$1004,0)),""))</f>
        <v/>
      </c>
      <c r="H150" s="6"/>
      <c r="I150" s="14" t="str">
        <f>IF(OR(N150="",D150=""),"",IFERROR(INDEX('Facturi emise'!$J$5:$J$1004,MATCH(N150&amp;"|"&amp;D150,'Facturi emise'!$A$5:$A$1004,0)),""))</f>
        <v/>
      </c>
      <c r="J150" s="25" t="str">
        <f>IF(OR(N150="",D150=""),"",IFERROR(INDEX('Facturi emise'!$K$5:$K$1004,MATCH(N150&amp;"|"&amp;D150,'Facturi emise'!$A$5:$A$1004,0)),""))</f>
        <v/>
      </c>
      <c r="K150" s="26" t="str">
        <f t="shared" si="7"/>
        <v/>
      </c>
      <c r="L150" s="26" t="str">
        <f t="shared" si="8"/>
        <v/>
      </c>
      <c r="M150" s="27" t="str">
        <f>IF(B150="","",TRIM(IF(N150="","Factura storno nu există în registru. ",IF(ISNA(MATCH(N150&amp;"|"&amp;D150,'Facturi emise'!$A$5:$A$1004,0)),"Linia nu există în factura inițială. ",""))&amp;IF(N(H150)&lt;=0,"Lipsește cantitatea stornată. ","")&amp;IF(AND(N(I150)=IFERROR(INDEX('Facturi emise'!$J$5:$J$1004,MATCH(N150&amp;"|"&amp;D150,'Facturi emise'!$A$5:$A$1004,0)),0),SUMIFS($H$5:$H$1004,$N$5:$N$1004,N150,$D$5:$D$1004,D150,$I$5:$I$1004,I150)&gt;N(G150)),"Stornezi mai mult decât s-a facturat. ","")&amp;IF(AND(N(I150)&gt;0,N(I150)&lt;IFERROR(INDEX('Facturi emise'!$J$5:$J$1004,MATCH(N150&amp;"|"&amp;D150,'Facturi emise'!$A$5:$A$1004,0)),0)),"Reducere de preț pe unitate. ","")))</f>
        <v/>
      </c>
      <c r="N150" s="28" t="str">
        <f>IF(B150="","",IFERROR(INDEX('Registru stornări'!$D$5:$D$304,MATCH(B150,'Registru stornări'!$B$5:$B$304,0)),""))</f>
        <v/>
      </c>
    </row>
    <row r="151" spans="1:14" x14ac:dyDescent="0.2">
      <c r="A151" s="1" t="str">
        <f t="shared" si="6"/>
        <v/>
      </c>
      <c r="B151" s="9"/>
      <c r="C151" s="10" t="str">
        <f>IF(B151="","",COUNTIF(INDEX($B:$B,5):B151,B151))</f>
        <v/>
      </c>
      <c r="D151" s="9"/>
      <c r="E151" s="24" t="str">
        <f>IF(OR(N151="",D151=""),"",IFERROR(INDEX('Facturi emise'!$G$5:$G$1004,MATCH(N151&amp;"|"&amp;D151,'Facturi emise'!$A$5:$A$1004,0)),""))</f>
        <v/>
      </c>
      <c r="F151" s="10" t="str">
        <f>IF(OR(N151="",D151=""),"",IFERROR(INDEX('Facturi emise'!$H$5:$H$1004,MATCH(N151&amp;"|"&amp;D151,'Facturi emise'!$A$5:$A$1004,0)),""))</f>
        <v/>
      </c>
      <c r="G151" s="24" t="str">
        <f>IF(OR(N151="",D151=""),"",IFERROR(INDEX('Facturi emise'!$I$5:$I$1004,MATCH(N151&amp;"|"&amp;D151,'Facturi emise'!$A$5:$A$1004,0)),""))</f>
        <v/>
      </c>
      <c r="H151" s="6"/>
      <c r="I151" s="14" t="str">
        <f>IF(OR(N151="",D151=""),"",IFERROR(INDEX('Facturi emise'!$J$5:$J$1004,MATCH(N151&amp;"|"&amp;D151,'Facturi emise'!$A$5:$A$1004,0)),""))</f>
        <v/>
      </c>
      <c r="J151" s="25" t="str">
        <f>IF(OR(N151="",D151=""),"",IFERROR(INDEX('Facturi emise'!$K$5:$K$1004,MATCH(N151&amp;"|"&amp;D151,'Facturi emise'!$A$5:$A$1004,0)),""))</f>
        <v/>
      </c>
      <c r="K151" s="26" t="str">
        <f t="shared" si="7"/>
        <v/>
      </c>
      <c r="L151" s="26" t="str">
        <f t="shared" si="8"/>
        <v/>
      </c>
      <c r="M151" s="27" t="str">
        <f>IF(B151="","",TRIM(IF(N151="","Factura storno nu există în registru. ",IF(ISNA(MATCH(N151&amp;"|"&amp;D151,'Facturi emise'!$A$5:$A$1004,0)),"Linia nu există în factura inițială. ",""))&amp;IF(N(H151)&lt;=0,"Lipsește cantitatea stornată. ","")&amp;IF(AND(N(I151)=IFERROR(INDEX('Facturi emise'!$J$5:$J$1004,MATCH(N151&amp;"|"&amp;D151,'Facturi emise'!$A$5:$A$1004,0)),0),SUMIFS($H$5:$H$1004,$N$5:$N$1004,N151,$D$5:$D$1004,D151,$I$5:$I$1004,I151)&gt;N(G151)),"Stornezi mai mult decât s-a facturat. ","")&amp;IF(AND(N(I151)&gt;0,N(I151)&lt;IFERROR(INDEX('Facturi emise'!$J$5:$J$1004,MATCH(N151&amp;"|"&amp;D151,'Facturi emise'!$A$5:$A$1004,0)),0)),"Reducere de preț pe unitate. ","")))</f>
        <v/>
      </c>
      <c r="N151" s="28" t="str">
        <f>IF(B151="","",IFERROR(INDEX('Registru stornări'!$D$5:$D$304,MATCH(B151,'Registru stornări'!$B$5:$B$304,0)),""))</f>
        <v/>
      </c>
    </row>
    <row r="152" spans="1:14" x14ac:dyDescent="0.2">
      <c r="A152" s="1" t="str">
        <f t="shared" si="6"/>
        <v/>
      </c>
      <c r="B152" s="9"/>
      <c r="C152" s="10" t="str">
        <f>IF(B152="","",COUNTIF(INDEX($B:$B,5):B152,B152))</f>
        <v/>
      </c>
      <c r="D152" s="9"/>
      <c r="E152" s="24" t="str">
        <f>IF(OR(N152="",D152=""),"",IFERROR(INDEX('Facturi emise'!$G$5:$G$1004,MATCH(N152&amp;"|"&amp;D152,'Facturi emise'!$A$5:$A$1004,0)),""))</f>
        <v/>
      </c>
      <c r="F152" s="10" t="str">
        <f>IF(OR(N152="",D152=""),"",IFERROR(INDEX('Facturi emise'!$H$5:$H$1004,MATCH(N152&amp;"|"&amp;D152,'Facturi emise'!$A$5:$A$1004,0)),""))</f>
        <v/>
      </c>
      <c r="G152" s="24" t="str">
        <f>IF(OR(N152="",D152=""),"",IFERROR(INDEX('Facturi emise'!$I$5:$I$1004,MATCH(N152&amp;"|"&amp;D152,'Facturi emise'!$A$5:$A$1004,0)),""))</f>
        <v/>
      </c>
      <c r="H152" s="6"/>
      <c r="I152" s="14" t="str">
        <f>IF(OR(N152="",D152=""),"",IFERROR(INDEX('Facturi emise'!$J$5:$J$1004,MATCH(N152&amp;"|"&amp;D152,'Facturi emise'!$A$5:$A$1004,0)),""))</f>
        <v/>
      </c>
      <c r="J152" s="25" t="str">
        <f>IF(OR(N152="",D152=""),"",IFERROR(INDEX('Facturi emise'!$K$5:$K$1004,MATCH(N152&amp;"|"&amp;D152,'Facturi emise'!$A$5:$A$1004,0)),""))</f>
        <v/>
      </c>
      <c r="K152" s="26" t="str">
        <f t="shared" si="7"/>
        <v/>
      </c>
      <c r="L152" s="26" t="str">
        <f t="shared" si="8"/>
        <v/>
      </c>
      <c r="M152" s="27" t="str">
        <f>IF(B152="","",TRIM(IF(N152="","Factura storno nu există în registru. ",IF(ISNA(MATCH(N152&amp;"|"&amp;D152,'Facturi emise'!$A$5:$A$1004,0)),"Linia nu există în factura inițială. ",""))&amp;IF(N(H152)&lt;=0,"Lipsește cantitatea stornată. ","")&amp;IF(AND(N(I152)=IFERROR(INDEX('Facturi emise'!$J$5:$J$1004,MATCH(N152&amp;"|"&amp;D152,'Facturi emise'!$A$5:$A$1004,0)),0),SUMIFS($H$5:$H$1004,$N$5:$N$1004,N152,$D$5:$D$1004,D152,$I$5:$I$1004,I152)&gt;N(G152)),"Stornezi mai mult decât s-a facturat. ","")&amp;IF(AND(N(I152)&gt;0,N(I152)&lt;IFERROR(INDEX('Facturi emise'!$J$5:$J$1004,MATCH(N152&amp;"|"&amp;D152,'Facturi emise'!$A$5:$A$1004,0)),0)),"Reducere de preț pe unitate. ","")))</f>
        <v/>
      </c>
      <c r="N152" s="28" t="str">
        <f>IF(B152="","",IFERROR(INDEX('Registru stornări'!$D$5:$D$304,MATCH(B152,'Registru stornări'!$B$5:$B$304,0)),""))</f>
        <v/>
      </c>
    </row>
    <row r="153" spans="1:14" x14ac:dyDescent="0.2">
      <c r="A153" s="1" t="str">
        <f t="shared" si="6"/>
        <v/>
      </c>
      <c r="B153" s="9"/>
      <c r="C153" s="10" t="str">
        <f>IF(B153="","",COUNTIF(INDEX($B:$B,5):B153,B153))</f>
        <v/>
      </c>
      <c r="D153" s="9"/>
      <c r="E153" s="24" t="str">
        <f>IF(OR(N153="",D153=""),"",IFERROR(INDEX('Facturi emise'!$G$5:$G$1004,MATCH(N153&amp;"|"&amp;D153,'Facturi emise'!$A$5:$A$1004,0)),""))</f>
        <v/>
      </c>
      <c r="F153" s="10" t="str">
        <f>IF(OR(N153="",D153=""),"",IFERROR(INDEX('Facturi emise'!$H$5:$H$1004,MATCH(N153&amp;"|"&amp;D153,'Facturi emise'!$A$5:$A$1004,0)),""))</f>
        <v/>
      </c>
      <c r="G153" s="24" t="str">
        <f>IF(OR(N153="",D153=""),"",IFERROR(INDEX('Facturi emise'!$I$5:$I$1004,MATCH(N153&amp;"|"&amp;D153,'Facturi emise'!$A$5:$A$1004,0)),""))</f>
        <v/>
      </c>
      <c r="H153" s="6"/>
      <c r="I153" s="14" t="str">
        <f>IF(OR(N153="",D153=""),"",IFERROR(INDEX('Facturi emise'!$J$5:$J$1004,MATCH(N153&amp;"|"&amp;D153,'Facturi emise'!$A$5:$A$1004,0)),""))</f>
        <v/>
      </c>
      <c r="J153" s="25" t="str">
        <f>IF(OR(N153="",D153=""),"",IFERROR(INDEX('Facturi emise'!$K$5:$K$1004,MATCH(N153&amp;"|"&amp;D153,'Facturi emise'!$A$5:$A$1004,0)),""))</f>
        <v/>
      </c>
      <c r="K153" s="26" t="str">
        <f t="shared" si="7"/>
        <v/>
      </c>
      <c r="L153" s="26" t="str">
        <f t="shared" si="8"/>
        <v/>
      </c>
      <c r="M153" s="27" t="str">
        <f>IF(B153="","",TRIM(IF(N153="","Factura storno nu există în registru. ",IF(ISNA(MATCH(N153&amp;"|"&amp;D153,'Facturi emise'!$A$5:$A$1004,0)),"Linia nu există în factura inițială. ",""))&amp;IF(N(H153)&lt;=0,"Lipsește cantitatea stornată. ","")&amp;IF(AND(N(I153)=IFERROR(INDEX('Facturi emise'!$J$5:$J$1004,MATCH(N153&amp;"|"&amp;D153,'Facturi emise'!$A$5:$A$1004,0)),0),SUMIFS($H$5:$H$1004,$N$5:$N$1004,N153,$D$5:$D$1004,D153,$I$5:$I$1004,I153)&gt;N(G153)),"Stornezi mai mult decât s-a facturat. ","")&amp;IF(AND(N(I153)&gt;0,N(I153)&lt;IFERROR(INDEX('Facturi emise'!$J$5:$J$1004,MATCH(N153&amp;"|"&amp;D153,'Facturi emise'!$A$5:$A$1004,0)),0)),"Reducere de preț pe unitate. ","")))</f>
        <v/>
      </c>
      <c r="N153" s="28" t="str">
        <f>IF(B153="","",IFERROR(INDEX('Registru stornări'!$D$5:$D$304,MATCH(B153,'Registru stornări'!$B$5:$B$304,0)),""))</f>
        <v/>
      </c>
    </row>
    <row r="154" spans="1:14" x14ac:dyDescent="0.2">
      <c r="A154" s="1" t="str">
        <f t="shared" si="6"/>
        <v/>
      </c>
      <c r="B154" s="9"/>
      <c r="C154" s="10" t="str">
        <f>IF(B154="","",COUNTIF(INDEX($B:$B,5):B154,B154))</f>
        <v/>
      </c>
      <c r="D154" s="9"/>
      <c r="E154" s="24" t="str">
        <f>IF(OR(N154="",D154=""),"",IFERROR(INDEX('Facturi emise'!$G$5:$G$1004,MATCH(N154&amp;"|"&amp;D154,'Facturi emise'!$A$5:$A$1004,0)),""))</f>
        <v/>
      </c>
      <c r="F154" s="10" t="str">
        <f>IF(OR(N154="",D154=""),"",IFERROR(INDEX('Facturi emise'!$H$5:$H$1004,MATCH(N154&amp;"|"&amp;D154,'Facturi emise'!$A$5:$A$1004,0)),""))</f>
        <v/>
      </c>
      <c r="G154" s="24" t="str">
        <f>IF(OR(N154="",D154=""),"",IFERROR(INDEX('Facturi emise'!$I$5:$I$1004,MATCH(N154&amp;"|"&amp;D154,'Facturi emise'!$A$5:$A$1004,0)),""))</f>
        <v/>
      </c>
      <c r="H154" s="6"/>
      <c r="I154" s="14" t="str">
        <f>IF(OR(N154="",D154=""),"",IFERROR(INDEX('Facturi emise'!$J$5:$J$1004,MATCH(N154&amp;"|"&amp;D154,'Facturi emise'!$A$5:$A$1004,0)),""))</f>
        <v/>
      </c>
      <c r="J154" s="25" t="str">
        <f>IF(OR(N154="",D154=""),"",IFERROR(INDEX('Facturi emise'!$K$5:$K$1004,MATCH(N154&amp;"|"&amp;D154,'Facturi emise'!$A$5:$A$1004,0)),""))</f>
        <v/>
      </c>
      <c r="K154" s="26" t="str">
        <f t="shared" si="7"/>
        <v/>
      </c>
      <c r="L154" s="26" t="str">
        <f t="shared" si="8"/>
        <v/>
      </c>
      <c r="M154" s="27" t="str">
        <f>IF(B154="","",TRIM(IF(N154="","Factura storno nu există în registru. ",IF(ISNA(MATCH(N154&amp;"|"&amp;D154,'Facturi emise'!$A$5:$A$1004,0)),"Linia nu există în factura inițială. ",""))&amp;IF(N(H154)&lt;=0,"Lipsește cantitatea stornată. ","")&amp;IF(AND(N(I154)=IFERROR(INDEX('Facturi emise'!$J$5:$J$1004,MATCH(N154&amp;"|"&amp;D154,'Facturi emise'!$A$5:$A$1004,0)),0),SUMIFS($H$5:$H$1004,$N$5:$N$1004,N154,$D$5:$D$1004,D154,$I$5:$I$1004,I154)&gt;N(G154)),"Stornezi mai mult decât s-a facturat. ","")&amp;IF(AND(N(I154)&gt;0,N(I154)&lt;IFERROR(INDEX('Facturi emise'!$J$5:$J$1004,MATCH(N154&amp;"|"&amp;D154,'Facturi emise'!$A$5:$A$1004,0)),0)),"Reducere de preț pe unitate. ","")))</f>
        <v/>
      </c>
      <c r="N154" s="28" t="str">
        <f>IF(B154="","",IFERROR(INDEX('Registru stornări'!$D$5:$D$304,MATCH(B154,'Registru stornări'!$B$5:$B$304,0)),""))</f>
        <v/>
      </c>
    </row>
    <row r="155" spans="1:14" x14ac:dyDescent="0.2">
      <c r="A155" s="1" t="str">
        <f t="shared" si="6"/>
        <v/>
      </c>
      <c r="B155" s="9"/>
      <c r="C155" s="10" t="str">
        <f>IF(B155="","",COUNTIF(INDEX($B:$B,5):B155,B155))</f>
        <v/>
      </c>
      <c r="D155" s="9"/>
      <c r="E155" s="24" t="str">
        <f>IF(OR(N155="",D155=""),"",IFERROR(INDEX('Facturi emise'!$G$5:$G$1004,MATCH(N155&amp;"|"&amp;D155,'Facturi emise'!$A$5:$A$1004,0)),""))</f>
        <v/>
      </c>
      <c r="F155" s="10" t="str">
        <f>IF(OR(N155="",D155=""),"",IFERROR(INDEX('Facturi emise'!$H$5:$H$1004,MATCH(N155&amp;"|"&amp;D155,'Facturi emise'!$A$5:$A$1004,0)),""))</f>
        <v/>
      </c>
      <c r="G155" s="24" t="str">
        <f>IF(OR(N155="",D155=""),"",IFERROR(INDEX('Facturi emise'!$I$5:$I$1004,MATCH(N155&amp;"|"&amp;D155,'Facturi emise'!$A$5:$A$1004,0)),""))</f>
        <v/>
      </c>
      <c r="H155" s="6"/>
      <c r="I155" s="14" t="str">
        <f>IF(OR(N155="",D155=""),"",IFERROR(INDEX('Facturi emise'!$J$5:$J$1004,MATCH(N155&amp;"|"&amp;D155,'Facturi emise'!$A$5:$A$1004,0)),""))</f>
        <v/>
      </c>
      <c r="J155" s="25" t="str">
        <f>IF(OR(N155="",D155=""),"",IFERROR(INDEX('Facturi emise'!$K$5:$K$1004,MATCH(N155&amp;"|"&amp;D155,'Facturi emise'!$A$5:$A$1004,0)),""))</f>
        <v/>
      </c>
      <c r="K155" s="26" t="str">
        <f t="shared" si="7"/>
        <v/>
      </c>
      <c r="L155" s="26" t="str">
        <f t="shared" si="8"/>
        <v/>
      </c>
      <c r="M155" s="27" t="str">
        <f>IF(B155="","",TRIM(IF(N155="","Factura storno nu există în registru. ",IF(ISNA(MATCH(N155&amp;"|"&amp;D155,'Facturi emise'!$A$5:$A$1004,0)),"Linia nu există în factura inițială. ",""))&amp;IF(N(H155)&lt;=0,"Lipsește cantitatea stornată. ","")&amp;IF(AND(N(I155)=IFERROR(INDEX('Facturi emise'!$J$5:$J$1004,MATCH(N155&amp;"|"&amp;D155,'Facturi emise'!$A$5:$A$1004,0)),0),SUMIFS($H$5:$H$1004,$N$5:$N$1004,N155,$D$5:$D$1004,D155,$I$5:$I$1004,I155)&gt;N(G155)),"Stornezi mai mult decât s-a facturat. ","")&amp;IF(AND(N(I155)&gt;0,N(I155)&lt;IFERROR(INDEX('Facturi emise'!$J$5:$J$1004,MATCH(N155&amp;"|"&amp;D155,'Facturi emise'!$A$5:$A$1004,0)),0)),"Reducere de preț pe unitate. ","")))</f>
        <v/>
      </c>
      <c r="N155" s="28" t="str">
        <f>IF(B155="","",IFERROR(INDEX('Registru stornări'!$D$5:$D$304,MATCH(B155,'Registru stornări'!$B$5:$B$304,0)),""))</f>
        <v/>
      </c>
    </row>
    <row r="156" spans="1:14" x14ac:dyDescent="0.2">
      <c r="A156" s="1" t="str">
        <f t="shared" si="6"/>
        <v/>
      </c>
      <c r="B156" s="9"/>
      <c r="C156" s="10" t="str">
        <f>IF(B156="","",COUNTIF(INDEX($B:$B,5):B156,B156))</f>
        <v/>
      </c>
      <c r="D156" s="9"/>
      <c r="E156" s="24" t="str">
        <f>IF(OR(N156="",D156=""),"",IFERROR(INDEX('Facturi emise'!$G$5:$G$1004,MATCH(N156&amp;"|"&amp;D156,'Facturi emise'!$A$5:$A$1004,0)),""))</f>
        <v/>
      </c>
      <c r="F156" s="10" t="str">
        <f>IF(OR(N156="",D156=""),"",IFERROR(INDEX('Facturi emise'!$H$5:$H$1004,MATCH(N156&amp;"|"&amp;D156,'Facturi emise'!$A$5:$A$1004,0)),""))</f>
        <v/>
      </c>
      <c r="G156" s="24" t="str">
        <f>IF(OR(N156="",D156=""),"",IFERROR(INDEX('Facturi emise'!$I$5:$I$1004,MATCH(N156&amp;"|"&amp;D156,'Facturi emise'!$A$5:$A$1004,0)),""))</f>
        <v/>
      </c>
      <c r="H156" s="6"/>
      <c r="I156" s="14" t="str">
        <f>IF(OR(N156="",D156=""),"",IFERROR(INDEX('Facturi emise'!$J$5:$J$1004,MATCH(N156&amp;"|"&amp;D156,'Facturi emise'!$A$5:$A$1004,0)),""))</f>
        <v/>
      </c>
      <c r="J156" s="25" t="str">
        <f>IF(OR(N156="",D156=""),"",IFERROR(INDEX('Facturi emise'!$K$5:$K$1004,MATCH(N156&amp;"|"&amp;D156,'Facturi emise'!$A$5:$A$1004,0)),""))</f>
        <v/>
      </c>
      <c r="K156" s="26" t="str">
        <f t="shared" si="7"/>
        <v/>
      </c>
      <c r="L156" s="26" t="str">
        <f t="shared" si="8"/>
        <v/>
      </c>
      <c r="M156" s="27" t="str">
        <f>IF(B156="","",TRIM(IF(N156="","Factura storno nu există în registru. ",IF(ISNA(MATCH(N156&amp;"|"&amp;D156,'Facturi emise'!$A$5:$A$1004,0)),"Linia nu există în factura inițială. ",""))&amp;IF(N(H156)&lt;=0,"Lipsește cantitatea stornată. ","")&amp;IF(AND(N(I156)=IFERROR(INDEX('Facturi emise'!$J$5:$J$1004,MATCH(N156&amp;"|"&amp;D156,'Facturi emise'!$A$5:$A$1004,0)),0),SUMIFS($H$5:$H$1004,$N$5:$N$1004,N156,$D$5:$D$1004,D156,$I$5:$I$1004,I156)&gt;N(G156)),"Stornezi mai mult decât s-a facturat. ","")&amp;IF(AND(N(I156)&gt;0,N(I156)&lt;IFERROR(INDEX('Facturi emise'!$J$5:$J$1004,MATCH(N156&amp;"|"&amp;D156,'Facturi emise'!$A$5:$A$1004,0)),0)),"Reducere de preț pe unitate. ","")))</f>
        <v/>
      </c>
      <c r="N156" s="28" t="str">
        <f>IF(B156="","",IFERROR(INDEX('Registru stornări'!$D$5:$D$304,MATCH(B156,'Registru stornări'!$B$5:$B$304,0)),""))</f>
        <v/>
      </c>
    </row>
    <row r="157" spans="1:14" x14ac:dyDescent="0.2">
      <c r="A157" s="1" t="str">
        <f t="shared" si="6"/>
        <v/>
      </c>
      <c r="B157" s="9"/>
      <c r="C157" s="10" t="str">
        <f>IF(B157="","",COUNTIF(INDEX($B:$B,5):B157,B157))</f>
        <v/>
      </c>
      <c r="D157" s="9"/>
      <c r="E157" s="24" t="str">
        <f>IF(OR(N157="",D157=""),"",IFERROR(INDEX('Facturi emise'!$G$5:$G$1004,MATCH(N157&amp;"|"&amp;D157,'Facturi emise'!$A$5:$A$1004,0)),""))</f>
        <v/>
      </c>
      <c r="F157" s="10" t="str">
        <f>IF(OR(N157="",D157=""),"",IFERROR(INDEX('Facturi emise'!$H$5:$H$1004,MATCH(N157&amp;"|"&amp;D157,'Facturi emise'!$A$5:$A$1004,0)),""))</f>
        <v/>
      </c>
      <c r="G157" s="24" t="str">
        <f>IF(OR(N157="",D157=""),"",IFERROR(INDEX('Facturi emise'!$I$5:$I$1004,MATCH(N157&amp;"|"&amp;D157,'Facturi emise'!$A$5:$A$1004,0)),""))</f>
        <v/>
      </c>
      <c r="H157" s="6"/>
      <c r="I157" s="14" t="str">
        <f>IF(OR(N157="",D157=""),"",IFERROR(INDEX('Facturi emise'!$J$5:$J$1004,MATCH(N157&amp;"|"&amp;D157,'Facturi emise'!$A$5:$A$1004,0)),""))</f>
        <v/>
      </c>
      <c r="J157" s="25" t="str">
        <f>IF(OR(N157="",D157=""),"",IFERROR(INDEX('Facturi emise'!$K$5:$K$1004,MATCH(N157&amp;"|"&amp;D157,'Facturi emise'!$A$5:$A$1004,0)),""))</f>
        <v/>
      </c>
      <c r="K157" s="26" t="str">
        <f t="shared" si="7"/>
        <v/>
      </c>
      <c r="L157" s="26" t="str">
        <f t="shared" si="8"/>
        <v/>
      </c>
      <c r="M157" s="27" t="str">
        <f>IF(B157="","",TRIM(IF(N157="","Factura storno nu există în registru. ",IF(ISNA(MATCH(N157&amp;"|"&amp;D157,'Facturi emise'!$A$5:$A$1004,0)),"Linia nu există în factura inițială. ",""))&amp;IF(N(H157)&lt;=0,"Lipsește cantitatea stornată. ","")&amp;IF(AND(N(I157)=IFERROR(INDEX('Facturi emise'!$J$5:$J$1004,MATCH(N157&amp;"|"&amp;D157,'Facturi emise'!$A$5:$A$1004,0)),0),SUMIFS($H$5:$H$1004,$N$5:$N$1004,N157,$D$5:$D$1004,D157,$I$5:$I$1004,I157)&gt;N(G157)),"Stornezi mai mult decât s-a facturat. ","")&amp;IF(AND(N(I157)&gt;0,N(I157)&lt;IFERROR(INDEX('Facturi emise'!$J$5:$J$1004,MATCH(N157&amp;"|"&amp;D157,'Facturi emise'!$A$5:$A$1004,0)),0)),"Reducere de preț pe unitate. ","")))</f>
        <v/>
      </c>
      <c r="N157" s="28" t="str">
        <f>IF(B157="","",IFERROR(INDEX('Registru stornări'!$D$5:$D$304,MATCH(B157,'Registru stornări'!$B$5:$B$304,0)),""))</f>
        <v/>
      </c>
    </row>
    <row r="158" spans="1:14" x14ac:dyDescent="0.2">
      <c r="A158" s="1" t="str">
        <f t="shared" si="6"/>
        <v/>
      </c>
      <c r="B158" s="9"/>
      <c r="C158" s="10" t="str">
        <f>IF(B158="","",COUNTIF(INDEX($B:$B,5):B158,B158))</f>
        <v/>
      </c>
      <c r="D158" s="9"/>
      <c r="E158" s="24" t="str">
        <f>IF(OR(N158="",D158=""),"",IFERROR(INDEX('Facturi emise'!$G$5:$G$1004,MATCH(N158&amp;"|"&amp;D158,'Facturi emise'!$A$5:$A$1004,0)),""))</f>
        <v/>
      </c>
      <c r="F158" s="10" t="str">
        <f>IF(OR(N158="",D158=""),"",IFERROR(INDEX('Facturi emise'!$H$5:$H$1004,MATCH(N158&amp;"|"&amp;D158,'Facturi emise'!$A$5:$A$1004,0)),""))</f>
        <v/>
      </c>
      <c r="G158" s="24" t="str">
        <f>IF(OR(N158="",D158=""),"",IFERROR(INDEX('Facturi emise'!$I$5:$I$1004,MATCH(N158&amp;"|"&amp;D158,'Facturi emise'!$A$5:$A$1004,0)),""))</f>
        <v/>
      </c>
      <c r="H158" s="6"/>
      <c r="I158" s="14" t="str">
        <f>IF(OR(N158="",D158=""),"",IFERROR(INDEX('Facturi emise'!$J$5:$J$1004,MATCH(N158&amp;"|"&amp;D158,'Facturi emise'!$A$5:$A$1004,0)),""))</f>
        <v/>
      </c>
      <c r="J158" s="25" t="str">
        <f>IF(OR(N158="",D158=""),"",IFERROR(INDEX('Facturi emise'!$K$5:$K$1004,MATCH(N158&amp;"|"&amp;D158,'Facturi emise'!$A$5:$A$1004,0)),""))</f>
        <v/>
      </c>
      <c r="K158" s="26" t="str">
        <f t="shared" si="7"/>
        <v/>
      </c>
      <c r="L158" s="26" t="str">
        <f t="shared" si="8"/>
        <v/>
      </c>
      <c r="M158" s="27" t="str">
        <f>IF(B158="","",TRIM(IF(N158="","Factura storno nu există în registru. ",IF(ISNA(MATCH(N158&amp;"|"&amp;D158,'Facturi emise'!$A$5:$A$1004,0)),"Linia nu există în factura inițială. ",""))&amp;IF(N(H158)&lt;=0,"Lipsește cantitatea stornată. ","")&amp;IF(AND(N(I158)=IFERROR(INDEX('Facturi emise'!$J$5:$J$1004,MATCH(N158&amp;"|"&amp;D158,'Facturi emise'!$A$5:$A$1004,0)),0),SUMIFS($H$5:$H$1004,$N$5:$N$1004,N158,$D$5:$D$1004,D158,$I$5:$I$1004,I158)&gt;N(G158)),"Stornezi mai mult decât s-a facturat. ","")&amp;IF(AND(N(I158)&gt;0,N(I158)&lt;IFERROR(INDEX('Facturi emise'!$J$5:$J$1004,MATCH(N158&amp;"|"&amp;D158,'Facturi emise'!$A$5:$A$1004,0)),0)),"Reducere de preț pe unitate. ","")))</f>
        <v/>
      </c>
      <c r="N158" s="28" t="str">
        <f>IF(B158="","",IFERROR(INDEX('Registru stornări'!$D$5:$D$304,MATCH(B158,'Registru stornări'!$B$5:$B$304,0)),""))</f>
        <v/>
      </c>
    </row>
    <row r="159" spans="1:14" x14ac:dyDescent="0.2">
      <c r="A159" s="1" t="str">
        <f t="shared" si="6"/>
        <v/>
      </c>
      <c r="B159" s="9"/>
      <c r="C159" s="10" t="str">
        <f>IF(B159="","",COUNTIF(INDEX($B:$B,5):B159,B159))</f>
        <v/>
      </c>
      <c r="D159" s="9"/>
      <c r="E159" s="24" t="str">
        <f>IF(OR(N159="",D159=""),"",IFERROR(INDEX('Facturi emise'!$G$5:$G$1004,MATCH(N159&amp;"|"&amp;D159,'Facturi emise'!$A$5:$A$1004,0)),""))</f>
        <v/>
      </c>
      <c r="F159" s="10" t="str">
        <f>IF(OR(N159="",D159=""),"",IFERROR(INDEX('Facturi emise'!$H$5:$H$1004,MATCH(N159&amp;"|"&amp;D159,'Facturi emise'!$A$5:$A$1004,0)),""))</f>
        <v/>
      </c>
      <c r="G159" s="24" t="str">
        <f>IF(OR(N159="",D159=""),"",IFERROR(INDEX('Facturi emise'!$I$5:$I$1004,MATCH(N159&amp;"|"&amp;D159,'Facturi emise'!$A$5:$A$1004,0)),""))</f>
        <v/>
      </c>
      <c r="H159" s="6"/>
      <c r="I159" s="14" t="str">
        <f>IF(OR(N159="",D159=""),"",IFERROR(INDEX('Facturi emise'!$J$5:$J$1004,MATCH(N159&amp;"|"&amp;D159,'Facturi emise'!$A$5:$A$1004,0)),""))</f>
        <v/>
      </c>
      <c r="J159" s="25" t="str">
        <f>IF(OR(N159="",D159=""),"",IFERROR(INDEX('Facturi emise'!$K$5:$K$1004,MATCH(N159&amp;"|"&amp;D159,'Facturi emise'!$A$5:$A$1004,0)),""))</f>
        <v/>
      </c>
      <c r="K159" s="26" t="str">
        <f t="shared" si="7"/>
        <v/>
      </c>
      <c r="L159" s="26" t="str">
        <f t="shared" si="8"/>
        <v/>
      </c>
      <c r="M159" s="27" t="str">
        <f>IF(B159="","",TRIM(IF(N159="","Factura storno nu există în registru. ",IF(ISNA(MATCH(N159&amp;"|"&amp;D159,'Facturi emise'!$A$5:$A$1004,0)),"Linia nu există în factura inițială. ",""))&amp;IF(N(H159)&lt;=0,"Lipsește cantitatea stornată. ","")&amp;IF(AND(N(I159)=IFERROR(INDEX('Facturi emise'!$J$5:$J$1004,MATCH(N159&amp;"|"&amp;D159,'Facturi emise'!$A$5:$A$1004,0)),0),SUMIFS($H$5:$H$1004,$N$5:$N$1004,N159,$D$5:$D$1004,D159,$I$5:$I$1004,I159)&gt;N(G159)),"Stornezi mai mult decât s-a facturat. ","")&amp;IF(AND(N(I159)&gt;0,N(I159)&lt;IFERROR(INDEX('Facturi emise'!$J$5:$J$1004,MATCH(N159&amp;"|"&amp;D159,'Facturi emise'!$A$5:$A$1004,0)),0)),"Reducere de preț pe unitate. ","")))</f>
        <v/>
      </c>
      <c r="N159" s="28" t="str">
        <f>IF(B159="","",IFERROR(INDEX('Registru stornări'!$D$5:$D$304,MATCH(B159,'Registru stornări'!$B$5:$B$304,0)),""))</f>
        <v/>
      </c>
    </row>
    <row r="160" spans="1:14" x14ac:dyDescent="0.2">
      <c r="A160" s="1" t="str">
        <f t="shared" si="6"/>
        <v/>
      </c>
      <c r="B160" s="9"/>
      <c r="C160" s="10" t="str">
        <f>IF(B160="","",COUNTIF(INDEX($B:$B,5):B160,B160))</f>
        <v/>
      </c>
      <c r="D160" s="9"/>
      <c r="E160" s="24" t="str">
        <f>IF(OR(N160="",D160=""),"",IFERROR(INDEX('Facturi emise'!$G$5:$G$1004,MATCH(N160&amp;"|"&amp;D160,'Facturi emise'!$A$5:$A$1004,0)),""))</f>
        <v/>
      </c>
      <c r="F160" s="10" t="str">
        <f>IF(OR(N160="",D160=""),"",IFERROR(INDEX('Facturi emise'!$H$5:$H$1004,MATCH(N160&amp;"|"&amp;D160,'Facturi emise'!$A$5:$A$1004,0)),""))</f>
        <v/>
      </c>
      <c r="G160" s="24" t="str">
        <f>IF(OR(N160="",D160=""),"",IFERROR(INDEX('Facturi emise'!$I$5:$I$1004,MATCH(N160&amp;"|"&amp;D160,'Facturi emise'!$A$5:$A$1004,0)),""))</f>
        <v/>
      </c>
      <c r="H160" s="6"/>
      <c r="I160" s="14" t="str">
        <f>IF(OR(N160="",D160=""),"",IFERROR(INDEX('Facturi emise'!$J$5:$J$1004,MATCH(N160&amp;"|"&amp;D160,'Facturi emise'!$A$5:$A$1004,0)),""))</f>
        <v/>
      </c>
      <c r="J160" s="25" t="str">
        <f>IF(OR(N160="",D160=""),"",IFERROR(INDEX('Facturi emise'!$K$5:$K$1004,MATCH(N160&amp;"|"&amp;D160,'Facturi emise'!$A$5:$A$1004,0)),""))</f>
        <v/>
      </c>
      <c r="K160" s="26" t="str">
        <f t="shared" si="7"/>
        <v/>
      </c>
      <c r="L160" s="26" t="str">
        <f t="shared" si="8"/>
        <v/>
      </c>
      <c r="M160" s="27" t="str">
        <f>IF(B160="","",TRIM(IF(N160="","Factura storno nu există în registru. ",IF(ISNA(MATCH(N160&amp;"|"&amp;D160,'Facturi emise'!$A$5:$A$1004,0)),"Linia nu există în factura inițială. ",""))&amp;IF(N(H160)&lt;=0,"Lipsește cantitatea stornată. ","")&amp;IF(AND(N(I160)=IFERROR(INDEX('Facturi emise'!$J$5:$J$1004,MATCH(N160&amp;"|"&amp;D160,'Facturi emise'!$A$5:$A$1004,0)),0),SUMIFS($H$5:$H$1004,$N$5:$N$1004,N160,$D$5:$D$1004,D160,$I$5:$I$1004,I160)&gt;N(G160)),"Stornezi mai mult decât s-a facturat. ","")&amp;IF(AND(N(I160)&gt;0,N(I160)&lt;IFERROR(INDEX('Facturi emise'!$J$5:$J$1004,MATCH(N160&amp;"|"&amp;D160,'Facturi emise'!$A$5:$A$1004,0)),0)),"Reducere de preț pe unitate. ","")))</f>
        <v/>
      </c>
      <c r="N160" s="28" t="str">
        <f>IF(B160="","",IFERROR(INDEX('Registru stornări'!$D$5:$D$304,MATCH(B160,'Registru stornări'!$B$5:$B$304,0)),""))</f>
        <v/>
      </c>
    </row>
    <row r="161" spans="1:14" x14ac:dyDescent="0.2">
      <c r="A161" s="1" t="str">
        <f t="shared" si="6"/>
        <v/>
      </c>
      <c r="B161" s="9"/>
      <c r="C161" s="10" t="str">
        <f>IF(B161="","",COUNTIF(INDEX($B:$B,5):B161,B161))</f>
        <v/>
      </c>
      <c r="D161" s="9"/>
      <c r="E161" s="24" t="str">
        <f>IF(OR(N161="",D161=""),"",IFERROR(INDEX('Facturi emise'!$G$5:$G$1004,MATCH(N161&amp;"|"&amp;D161,'Facturi emise'!$A$5:$A$1004,0)),""))</f>
        <v/>
      </c>
      <c r="F161" s="10" t="str">
        <f>IF(OR(N161="",D161=""),"",IFERROR(INDEX('Facturi emise'!$H$5:$H$1004,MATCH(N161&amp;"|"&amp;D161,'Facturi emise'!$A$5:$A$1004,0)),""))</f>
        <v/>
      </c>
      <c r="G161" s="24" t="str">
        <f>IF(OR(N161="",D161=""),"",IFERROR(INDEX('Facturi emise'!$I$5:$I$1004,MATCH(N161&amp;"|"&amp;D161,'Facturi emise'!$A$5:$A$1004,0)),""))</f>
        <v/>
      </c>
      <c r="H161" s="6"/>
      <c r="I161" s="14" t="str">
        <f>IF(OR(N161="",D161=""),"",IFERROR(INDEX('Facturi emise'!$J$5:$J$1004,MATCH(N161&amp;"|"&amp;D161,'Facturi emise'!$A$5:$A$1004,0)),""))</f>
        <v/>
      </c>
      <c r="J161" s="25" t="str">
        <f>IF(OR(N161="",D161=""),"",IFERROR(INDEX('Facturi emise'!$K$5:$K$1004,MATCH(N161&amp;"|"&amp;D161,'Facturi emise'!$A$5:$A$1004,0)),""))</f>
        <v/>
      </c>
      <c r="K161" s="26" t="str">
        <f t="shared" si="7"/>
        <v/>
      </c>
      <c r="L161" s="26" t="str">
        <f t="shared" si="8"/>
        <v/>
      </c>
      <c r="M161" s="27" t="str">
        <f>IF(B161="","",TRIM(IF(N161="","Factura storno nu există în registru. ",IF(ISNA(MATCH(N161&amp;"|"&amp;D161,'Facturi emise'!$A$5:$A$1004,0)),"Linia nu există în factura inițială. ",""))&amp;IF(N(H161)&lt;=0,"Lipsește cantitatea stornată. ","")&amp;IF(AND(N(I161)=IFERROR(INDEX('Facturi emise'!$J$5:$J$1004,MATCH(N161&amp;"|"&amp;D161,'Facturi emise'!$A$5:$A$1004,0)),0),SUMIFS($H$5:$H$1004,$N$5:$N$1004,N161,$D$5:$D$1004,D161,$I$5:$I$1004,I161)&gt;N(G161)),"Stornezi mai mult decât s-a facturat. ","")&amp;IF(AND(N(I161)&gt;0,N(I161)&lt;IFERROR(INDEX('Facturi emise'!$J$5:$J$1004,MATCH(N161&amp;"|"&amp;D161,'Facturi emise'!$A$5:$A$1004,0)),0)),"Reducere de preț pe unitate. ","")))</f>
        <v/>
      </c>
      <c r="N161" s="28" t="str">
        <f>IF(B161="","",IFERROR(INDEX('Registru stornări'!$D$5:$D$304,MATCH(B161,'Registru stornări'!$B$5:$B$304,0)),""))</f>
        <v/>
      </c>
    </row>
    <row r="162" spans="1:14" x14ac:dyDescent="0.2">
      <c r="A162" s="1" t="str">
        <f t="shared" si="6"/>
        <v/>
      </c>
      <c r="B162" s="9"/>
      <c r="C162" s="10" t="str">
        <f>IF(B162="","",COUNTIF(INDEX($B:$B,5):B162,B162))</f>
        <v/>
      </c>
      <c r="D162" s="9"/>
      <c r="E162" s="24" t="str">
        <f>IF(OR(N162="",D162=""),"",IFERROR(INDEX('Facturi emise'!$G$5:$G$1004,MATCH(N162&amp;"|"&amp;D162,'Facturi emise'!$A$5:$A$1004,0)),""))</f>
        <v/>
      </c>
      <c r="F162" s="10" t="str">
        <f>IF(OR(N162="",D162=""),"",IFERROR(INDEX('Facturi emise'!$H$5:$H$1004,MATCH(N162&amp;"|"&amp;D162,'Facturi emise'!$A$5:$A$1004,0)),""))</f>
        <v/>
      </c>
      <c r="G162" s="24" t="str">
        <f>IF(OR(N162="",D162=""),"",IFERROR(INDEX('Facturi emise'!$I$5:$I$1004,MATCH(N162&amp;"|"&amp;D162,'Facturi emise'!$A$5:$A$1004,0)),""))</f>
        <v/>
      </c>
      <c r="H162" s="6"/>
      <c r="I162" s="14" t="str">
        <f>IF(OR(N162="",D162=""),"",IFERROR(INDEX('Facturi emise'!$J$5:$J$1004,MATCH(N162&amp;"|"&amp;D162,'Facturi emise'!$A$5:$A$1004,0)),""))</f>
        <v/>
      </c>
      <c r="J162" s="25" t="str">
        <f>IF(OR(N162="",D162=""),"",IFERROR(INDEX('Facturi emise'!$K$5:$K$1004,MATCH(N162&amp;"|"&amp;D162,'Facturi emise'!$A$5:$A$1004,0)),""))</f>
        <v/>
      </c>
      <c r="K162" s="26" t="str">
        <f t="shared" si="7"/>
        <v/>
      </c>
      <c r="L162" s="26" t="str">
        <f t="shared" si="8"/>
        <v/>
      </c>
      <c r="M162" s="27" t="str">
        <f>IF(B162="","",TRIM(IF(N162="","Factura storno nu există în registru. ",IF(ISNA(MATCH(N162&amp;"|"&amp;D162,'Facturi emise'!$A$5:$A$1004,0)),"Linia nu există în factura inițială. ",""))&amp;IF(N(H162)&lt;=0,"Lipsește cantitatea stornată. ","")&amp;IF(AND(N(I162)=IFERROR(INDEX('Facturi emise'!$J$5:$J$1004,MATCH(N162&amp;"|"&amp;D162,'Facturi emise'!$A$5:$A$1004,0)),0),SUMIFS($H$5:$H$1004,$N$5:$N$1004,N162,$D$5:$D$1004,D162,$I$5:$I$1004,I162)&gt;N(G162)),"Stornezi mai mult decât s-a facturat. ","")&amp;IF(AND(N(I162)&gt;0,N(I162)&lt;IFERROR(INDEX('Facturi emise'!$J$5:$J$1004,MATCH(N162&amp;"|"&amp;D162,'Facturi emise'!$A$5:$A$1004,0)),0)),"Reducere de preț pe unitate. ","")))</f>
        <v/>
      </c>
      <c r="N162" s="28" t="str">
        <f>IF(B162="","",IFERROR(INDEX('Registru stornări'!$D$5:$D$304,MATCH(B162,'Registru stornări'!$B$5:$B$304,0)),""))</f>
        <v/>
      </c>
    </row>
    <row r="163" spans="1:14" x14ac:dyDescent="0.2">
      <c r="A163" s="1" t="str">
        <f t="shared" si="6"/>
        <v/>
      </c>
      <c r="B163" s="9"/>
      <c r="C163" s="10" t="str">
        <f>IF(B163="","",COUNTIF(INDEX($B:$B,5):B163,B163))</f>
        <v/>
      </c>
      <c r="D163" s="9"/>
      <c r="E163" s="24" t="str">
        <f>IF(OR(N163="",D163=""),"",IFERROR(INDEX('Facturi emise'!$G$5:$G$1004,MATCH(N163&amp;"|"&amp;D163,'Facturi emise'!$A$5:$A$1004,0)),""))</f>
        <v/>
      </c>
      <c r="F163" s="10" t="str">
        <f>IF(OR(N163="",D163=""),"",IFERROR(INDEX('Facturi emise'!$H$5:$H$1004,MATCH(N163&amp;"|"&amp;D163,'Facturi emise'!$A$5:$A$1004,0)),""))</f>
        <v/>
      </c>
      <c r="G163" s="24" t="str">
        <f>IF(OR(N163="",D163=""),"",IFERROR(INDEX('Facturi emise'!$I$5:$I$1004,MATCH(N163&amp;"|"&amp;D163,'Facturi emise'!$A$5:$A$1004,0)),""))</f>
        <v/>
      </c>
      <c r="H163" s="6"/>
      <c r="I163" s="14" t="str">
        <f>IF(OR(N163="",D163=""),"",IFERROR(INDEX('Facturi emise'!$J$5:$J$1004,MATCH(N163&amp;"|"&amp;D163,'Facturi emise'!$A$5:$A$1004,0)),""))</f>
        <v/>
      </c>
      <c r="J163" s="25" t="str">
        <f>IF(OR(N163="",D163=""),"",IFERROR(INDEX('Facturi emise'!$K$5:$K$1004,MATCH(N163&amp;"|"&amp;D163,'Facturi emise'!$A$5:$A$1004,0)),""))</f>
        <v/>
      </c>
      <c r="K163" s="26" t="str">
        <f t="shared" si="7"/>
        <v/>
      </c>
      <c r="L163" s="26" t="str">
        <f t="shared" si="8"/>
        <v/>
      </c>
      <c r="M163" s="27" t="str">
        <f>IF(B163="","",TRIM(IF(N163="","Factura storno nu există în registru. ",IF(ISNA(MATCH(N163&amp;"|"&amp;D163,'Facturi emise'!$A$5:$A$1004,0)),"Linia nu există în factura inițială. ",""))&amp;IF(N(H163)&lt;=0,"Lipsește cantitatea stornată. ","")&amp;IF(AND(N(I163)=IFERROR(INDEX('Facturi emise'!$J$5:$J$1004,MATCH(N163&amp;"|"&amp;D163,'Facturi emise'!$A$5:$A$1004,0)),0),SUMIFS($H$5:$H$1004,$N$5:$N$1004,N163,$D$5:$D$1004,D163,$I$5:$I$1004,I163)&gt;N(G163)),"Stornezi mai mult decât s-a facturat. ","")&amp;IF(AND(N(I163)&gt;0,N(I163)&lt;IFERROR(INDEX('Facturi emise'!$J$5:$J$1004,MATCH(N163&amp;"|"&amp;D163,'Facturi emise'!$A$5:$A$1004,0)),0)),"Reducere de preț pe unitate. ","")))</f>
        <v/>
      </c>
      <c r="N163" s="28" t="str">
        <f>IF(B163="","",IFERROR(INDEX('Registru stornări'!$D$5:$D$304,MATCH(B163,'Registru stornări'!$B$5:$B$304,0)),""))</f>
        <v/>
      </c>
    </row>
    <row r="164" spans="1:14" x14ac:dyDescent="0.2">
      <c r="A164" s="1" t="str">
        <f t="shared" si="6"/>
        <v/>
      </c>
      <c r="B164" s="9"/>
      <c r="C164" s="10" t="str">
        <f>IF(B164="","",COUNTIF(INDEX($B:$B,5):B164,B164))</f>
        <v/>
      </c>
      <c r="D164" s="9"/>
      <c r="E164" s="24" t="str">
        <f>IF(OR(N164="",D164=""),"",IFERROR(INDEX('Facturi emise'!$G$5:$G$1004,MATCH(N164&amp;"|"&amp;D164,'Facturi emise'!$A$5:$A$1004,0)),""))</f>
        <v/>
      </c>
      <c r="F164" s="10" t="str">
        <f>IF(OR(N164="",D164=""),"",IFERROR(INDEX('Facturi emise'!$H$5:$H$1004,MATCH(N164&amp;"|"&amp;D164,'Facturi emise'!$A$5:$A$1004,0)),""))</f>
        <v/>
      </c>
      <c r="G164" s="24" t="str">
        <f>IF(OR(N164="",D164=""),"",IFERROR(INDEX('Facturi emise'!$I$5:$I$1004,MATCH(N164&amp;"|"&amp;D164,'Facturi emise'!$A$5:$A$1004,0)),""))</f>
        <v/>
      </c>
      <c r="H164" s="6"/>
      <c r="I164" s="14" t="str">
        <f>IF(OR(N164="",D164=""),"",IFERROR(INDEX('Facturi emise'!$J$5:$J$1004,MATCH(N164&amp;"|"&amp;D164,'Facturi emise'!$A$5:$A$1004,0)),""))</f>
        <v/>
      </c>
      <c r="J164" s="25" t="str">
        <f>IF(OR(N164="",D164=""),"",IFERROR(INDEX('Facturi emise'!$K$5:$K$1004,MATCH(N164&amp;"|"&amp;D164,'Facturi emise'!$A$5:$A$1004,0)),""))</f>
        <v/>
      </c>
      <c r="K164" s="26" t="str">
        <f t="shared" si="7"/>
        <v/>
      </c>
      <c r="L164" s="26" t="str">
        <f t="shared" si="8"/>
        <v/>
      </c>
      <c r="M164" s="27" t="str">
        <f>IF(B164="","",TRIM(IF(N164="","Factura storno nu există în registru. ",IF(ISNA(MATCH(N164&amp;"|"&amp;D164,'Facturi emise'!$A$5:$A$1004,0)),"Linia nu există în factura inițială. ",""))&amp;IF(N(H164)&lt;=0,"Lipsește cantitatea stornată. ","")&amp;IF(AND(N(I164)=IFERROR(INDEX('Facturi emise'!$J$5:$J$1004,MATCH(N164&amp;"|"&amp;D164,'Facturi emise'!$A$5:$A$1004,0)),0),SUMIFS($H$5:$H$1004,$N$5:$N$1004,N164,$D$5:$D$1004,D164,$I$5:$I$1004,I164)&gt;N(G164)),"Stornezi mai mult decât s-a facturat. ","")&amp;IF(AND(N(I164)&gt;0,N(I164)&lt;IFERROR(INDEX('Facturi emise'!$J$5:$J$1004,MATCH(N164&amp;"|"&amp;D164,'Facturi emise'!$A$5:$A$1004,0)),0)),"Reducere de preț pe unitate. ","")))</f>
        <v/>
      </c>
      <c r="N164" s="28" t="str">
        <f>IF(B164="","",IFERROR(INDEX('Registru stornări'!$D$5:$D$304,MATCH(B164,'Registru stornări'!$B$5:$B$304,0)),""))</f>
        <v/>
      </c>
    </row>
    <row r="165" spans="1:14" x14ac:dyDescent="0.2">
      <c r="A165" s="1" t="str">
        <f t="shared" si="6"/>
        <v/>
      </c>
      <c r="B165" s="9"/>
      <c r="C165" s="10" t="str">
        <f>IF(B165="","",COUNTIF(INDEX($B:$B,5):B165,B165))</f>
        <v/>
      </c>
      <c r="D165" s="9"/>
      <c r="E165" s="24" t="str">
        <f>IF(OR(N165="",D165=""),"",IFERROR(INDEX('Facturi emise'!$G$5:$G$1004,MATCH(N165&amp;"|"&amp;D165,'Facturi emise'!$A$5:$A$1004,0)),""))</f>
        <v/>
      </c>
      <c r="F165" s="10" t="str">
        <f>IF(OR(N165="",D165=""),"",IFERROR(INDEX('Facturi emise'!$H$5:$H$1004,MATCH(N165&amp;"|"&amp;D165,'Facturi emise'!$A$5:$A$1004,0)),""))</f>
        <v/>
      </c>
      <c r="G165" s="24" t="str">
        <f>IF(OR(N165="",D165=""),"",IFERROR(INDEX('Facturi emise'!$I$5:$I$1004,MATCH(N165&amp;"|"&amp;D165,'Facturi emise'!$A$5:$A$1004,0)),""))</f>
        <v/>
      </c>
      <c r="H165" s="6"/>
      <c r="I165" s="14" t="str">
        <f>IF(OR(N165="",D165=""),"",IFERROR(INDEX('Facturi emise'!$J$5:$J$1004,MATCH(N165&amp;"|"&amp;D165,'Facturi emise'!$A$5:$A$1004,0)),""))</f>
        <v/>
      </c>
      <c r="J165" s="25" t="str">
        <f>IF(OR(N165="",D165=""),"",IFERROR(INDEX('Facturi emise'!$K$5:$K$1004,MATCH(N165&amp;"|"&amp;D165,'Facturi emise'!$A$5:$A$1004,0)),""))</f>
        <v/>
      </c>
      <c r="K165" s="26" t="str">
        <f t="shared" si="7"/>
        <v/>
      </c>
      <c r="L165" s="26" t="str">
        <f t="shared" si="8"/>
        <v/>
      </c>
      <c r="M165" s="27" t="str">
        <f>IF(B165="","",TRIM(IF(N165="","Factura storno nu există în registru. ",IF(ISNA(MATCH(N165&amp;"|"&amp;D165,'Facturi emise'!$A$5:$A$1004,0)),"Linia nu există în factura inițială. ",""))&amp;IF(N(H165)&lt;=0,"Lipsește cantitatea stornată. ","")&amp;IF(AND(N(I165)=IFERROR(INDEX('Facturi emise'!$J$5:$J$1004,MATCH(N165&amp;"|"&amp;D165,'Facturi emise'!$A$5:$A$1004,0)),0),SUMIFS($H$5:$H$1004,$N$5:$N$1004,N165,$D$5:$D$1004,D165,$I$5:$I$1004,I165)&gt;N(G165)),"Stornezi mai mult decât s-a facturat. ","")&amp;IF(AND(N(I165)&gt;0,N(I165)&lt;IFERROR(INDEX('Facturi emise'!$J$5:$J$1004,MATCH(N165&amp;"|"&amp;D165,'Facturi emise'!$A$5:$A$1004,0)),0)),"Reducere de preț pe unitate. ","")))</f>
        <v/>
      </c>
      <c r="N165" s="28" t="str">
        <f>IF(B165="","",IFERROR(INDEX('Registru stornări'!$D$5:$D$304,MATCH(B165,'Registru stornări'!$B$5:$B$304,0)),""))</f>
        <v/>
      </c>
    </row>
    <row r="166" spans="1:14" x14ac:dyDescent="0.2">
      <c r="A166" s="1" t="str">
        <f t="shared" si="6"/>
        <v/>
      </c>
      <c r="B166" s="9"/>
      <c r="C166" s="10" t="str">
        <f>IF(B166="","",COUNTIF(INDEX($B:$B,5):B166,B166))</f>
        <v/>
      </c>
      <c r="D166" s="9"/>
      <c r="E166" s="24" t="str">
        <f>IF(OR(N166="",D166=""),"",IFERROR(INDEX('Facturi emise'!$G$5:$G$1004,MATCH(N166&amp;"|"&amp;D166,'Facturi emise'!$A$5:$A$1004,0)),""))</f>
        <v/>
      </c>
      <c r="F166" s="10" t="str">
        <f>IF(OR(N166="",D166=""),"",IFERROR(INDEX('Facturi emise'!$H$5:$H$1004,MATCH(N166&amp;"|"&amp;D166,'Facturi emise'!$A$5:$A$1004,0)),""))</f>
        <v/>
      </c>
      <c r="G166" s="24" t="str">
        <f>IF(OR(N166="",D166=""),"",IFERROR(INDEX('Facturi emise'!$I$5:$I$1004,MATCH(N166&amp;"|"&amp;D166,'Facturi emise'!$A$5:$A$1004,0)),""))</f>
        <v/>
      </c>
      <c r="H166" s="6"/>
      <c r="I166" s="14" t="str">
        <f>IF(OR(N166="",D166=""),"",IFERROR(INDEX('Facturi emise'!$J$5:$J$1004,MATCH(N166&amp;"|"&amp;D166,'Facturi emise'!$A$5:$A$1004,0)),""))</f>
        <v/>
      </c>
      <c r="J166" s="25" t="str">
        <f>IF(OR(N166="",D166=""),"",IFERROR(INDEX('Facturi emise'!$K$5:$K$1004,MATCH(N166&amp;"|"&amp;D166,'Facturi emise'!$A$5:$A$1004,0)),""))</f>
        <v/>
      </c>
      <c r="K166" s="26" t="str">
        <f t="shared" si="7"/>
        <v/>
      </c>
      <c r="L166" s="26" t="str">
        <f t="shared" si="8"/>
        <v/>
      </c>
      <c r="M166" s="27" t="str">
        <f>IF(B166="","",TRIM(IF(N166="","Factura storno nu există în registru. ",IF(ISNA(MATCH(N166&amp;"|"&amp;D166,'Facturi emise'!$A$5:$A$1004,0)),"Linia nu există în factura inițială. ",""))&amp;IF(N(H166)&lt;=0,"Lipsește cantitatea stornată. ","")&amp;IF(AND(N(I166)=IFERROR(INDEX('Facturi emise'!$J$5:$J$1004,MATCH(N166&amp;"|"&amp;D166,'Facturi emise'!$A$5:$A$1004,0)),0),SUMIFS($H$5:$H$1004,$N$5:$N$1004,N166,$D$5:$D$1004,D166,$I$5:$I$1004,I166)&gt;N(G166)),"Stornezi mai mult decât s-a facturat. ","")&amp;IF(AND(N(I166)&gt;0,N(I166)&lt;IFERROR(INDEX('Facturi emise'!$J$5:$J$1004,MATCH(N166&amp;"|"&amp;D166,'Facturi emise'!$A$5:$A$1004,0)),0)),"Reducere de preț pe unitate. ","")))</f>
        <v/>
      </c>
      <c r="N166" s="28" t="str">
        <f>IF(B166="","",IFERROR(INDEX('Registru stornări'!$D$5:$D$304,MATCH(B166,'Registru stornări'!$B$5:$B$304,0)),""))</f>
        <v/>
      </c>
    </row>
    <row r="167" spans="1:14" x14ac:dyDescent="0.2">
      <c r="A167" s="1" t="str">
        <f t="shared" si="6"/>
        <v/>
      </c>
      <c r="B167" s="9"/>
      <c r="C167" s="10" t="str">
        <f>IF(B167="","",COUNTIF(INDEX($B:$B,5):B167,B167))</f>
        <v/>
      </c>
      <c r="D167" s="9"/>
      <c r="E167" s="24" t="str">
        <f>IF(OR(N167="",D167=""),"",IFERROR(INDEX('Facturi emise'!$G$5:$G$1004,MATCH(N167&amp;"|"&amp;D167,'Facturi emise'!$A$5:$A$1004,0)),""))</f>
        <v/>
      </c>
      <c r="F167" s="10" t="str">
        <f>IF(OR(N167="",D167=""),"",IFERROR(INDEX('Facturi emise'!$H$5:$H$1004,MATCH(N167&amp;"|"&amp;D167,'Facturi emise'!$A$5:$A$1004,0)),""))</f>
        <v/>
      </c>
      <c r="G167" s="24" t="str">
        <f>IF(OR(N167="",D167=""),"",IFERROR(INDEX('Facturi emise'!$I$5:$I$1004,MATCH(N167&amp;"|"&amp;D167,'Facturi emise'!$A$5:$A$1004,0)),""))</f>
        <v/>
      </c>
      <c r="H167" s="6"/>
      <c r="I167" s="14" t="str">
        <f>IF(OR(N167="",D167=""),"",IFERROR(INDEX('Facturi emise'!$J$5:$J$1004,MATCH(N167&amp;"|"&amp;D167,'Facturi emise'!$A$5:$A$1004,0)),""))</f>
        <v/>
      </c>
      <c r="J167" s="25" t="str">
        <f>IF(OR(N167="",D167=""),"",IFERROR(INDEX('Facturi emise'!$K$5:$K$1004,MATCH(N167&amp;"|"&amp;D167,'Facturi emise'!$A$5:$A$1004,0)),""))</f>
        <v/>
      </c>
      <c r="K167" s="26" t="str">
        <f t="shared" si="7"/>
        <v/>
      </c>
      <c r="L167" s="26" t="str">
        <f t="shared" si="8"/>
        <v/>
      </c>
      <c r="M167" s="27" t="str">
        <f>IF(B167="","",TRIM(IF(N167="","Factura storno nu există în registru. ",IF(ISNA(MATCH(N167&amp;"|"&amp;D167,'Facturi emise'!$A$5:$A$1004,0)),"Linia nu există în factura inițială. ",""))&amp;IF(N(H167)&lt;=0,"Lipsește cantitatea stornată. ","")&amp;IF(AND(N(I167)=IFERROR(INDEX('Facturi emise'!$J$5:$J$1004,MATCH(N167&amp;"|"&amp;D167,'Facturi emise'!$A$5:$A$1004,0)),0),SUMIFS($H$5:$H$1004,$N$5:$N$1004,N167,$D$5:$D$1004,D167,$I$5:$I$1004,I167)&gt;N(G167)),"Stornezi mai mult decât s-a facturat. ","")&amp;IF(AND(N(I167)&gt;0,N(I167)&lt;IFERROR(INDEX('Facturi emise'!$J$5:$J$1004,MATCH(N167&amp;"|"&amp;D167,'Facturi emise'!$A$5:$A$1004,0)),0)),"Reducere de preț pe unitate. ","")))</f>
        <v/>
      </c>
      <c r="N167" s="28" t="str">
        <f>IF(B167="","",IFERROR(INDEX('Registru stornări'!$D$5:$D$304,MATCH(B167,'Registru stornări'!$B$5:$B$304,0)),""))</f>
        <v/>
      </c>
    </row>
    <row r="168" spans="1:14" x14ac:dyDescent="0.2">
      <c r="A168" s="1" t="str">
        <f t="shared" si="6"/>
        <v/>
      </c>
      <c r="B168" s="9"/>
      <c r="C168" s="10" t="str">
        <f>IF(B168="","",COUNTIF(INDEX($B:$B,5):B168,B168))</f>
        <v/>
      </c>
      <c r="D168" s="9"/>
      <c r="E168" s="24" t="str">
        <f>IF(OR(N168="",D168=""),"",IFERROR(INDEX('Facturi emise'!$G$5:$G$1004,MATCH(N168&amp;"|"&amp;D168,'Facturi emise'!$A$5:$A$1004,0)),""))</f>
        <v/>
      </c>
      <c r="F168" s="10" t="str">
        <f>IF(OR(N168="",D168=""),"",IFERROR(INDEX('Facturi emise'!$H$5:$H$1004,MATCH(N168&amp;"|"&amp;D168,'Facturi emise'!$A$5:$A$1004,0)),""))</f>
        <v/>
      </c>
      <c r="G168" s="24" t="str">
        <f>IF(OR(N168="",D168=""),"",IFERROR(INDEX('Facturi emise'!$I$5:$I$1004,MATCH(N168&amp;"|"&amp;D168,'Facturi emise'!$A$5:$A$1004,0)),""))</f>
        <v/>
      </c>
      <c r="H168" s="6"/>
      <c r="I168" s="14" t="str">
        <f>IF(OR(N168="",D168=""),"",IFERROR(INDEX('Facturi emise'!$J$5:$J$1004,MATCH(N168&amp;"|"&amp;D168,'Facturi emise'!$A$5:$A$1004,0)),""))</f>
        <v/>
      </c>
      <c r="J168" s="25" t="str">
        <f>IF(OR(N168="",D168=""),"",IFERROR(INDEX('Facturi emise'!$K$5:$K$1004,MATCH(N168&amp;"|"&amp;D168,'Facturi emise'!$A$5:$A$1004,0)),""))</f>
        <v/>
      </c>
      <c r="K168" s="26" t="str">
        <f t="shared" si="7"/>
        <v/>
      </c>
      <c r="L168" s="26" t="str">
        <f t="shared" si="8"/>
        <v/>
      </c>
      <c r="M168" s="27" t="str">
        <f>IF(B168="","",TRIM(IF(N168="","Factura storno nu există în registru. ",IF(ISNA(MATCH(N168&amp;"|"&amp;D168,'Facturi emise'!$A$5:$A$1004,0)),"Linia nu există în factura inițială. ",""))&amp;IF(N(H168)&lt;=0,"Lipsește cantitatea stornată. ","")&amp;IF(AND(N(I168)=IFERROR(INDEX('Facturi emise'!$J$5:$J$1004,MATCH(N168&amp;"|"&amp;D168,'Facturi emise'!$A$5:$A$1004,0)),0),SUMIFS($H$5:$H$1004,$N$5:$N$1004,N168,$D$5:$D$1004,D168,$I$5:$I$1004,I168)&gt;N(G168)),"Stornezi mai mult decât s-a facturat. ","")&amp;IF(AND(N(I168)&gt;0,N(I168)&lt;IFERROR(INDEX('Facturi emise'!$J$5:$J$1004,MATCH(N168&amp;"|"&amp;D168,'Facturi emise'!$A$5:$A$1004,0)),0)),"Reducere de preț pe unitate. ","")))</f>
        <v/>
      </c>
      <c r="N168" s="28" t="str">
        <f>IF(B168="","",IFERROR(INDEX('Registru stornări'!$D$5:$D$304,MATCH(B168,'Registru stornări'!$B$5:$B$304,0)),""))</f>
        <v/>
      </c>
    </row>
    <row r="169" spans="1:14" x14ac:dyDescent="0.2">
      <c r="A169" s="1" t="str">
        <f t="shared" si="6"/>
        <v/>
      </c>
      <c r="B169" s="9"/>
      <c r="C169" s="10" t="str">
        <f>IF(B169="","",COUNTIF(INDEX($B:$B,5):B169,B169))</f>
        <v/>
      </c>
      <c r="D169" s="9"/>
      <c r="E169" s="24" t="str">
        <f>IF(OR(N169="",D169=""),"",IFERROR(INDEX('Facturi emise'!$G$5:$G$1004,MATCH(N169&amp;"|"&amp;D169,'Facturi emise'!$A$5:$A$1004,0)),""))</f>
        <v/>
      </c>
      <c r="F169" s="10" t="str">
        <f>IF(OR(N169="",D169=""),"",IFERROR(INDEX('Facturi emise'!$H$5:$H$1004,MATCH(N169&amp;"|"&amp;D169,'Facturi emise'!$A$5:$A$1004,0)),""))</f>
        <v/>
      </c>
      <c r="G169" s="24" t="str">
        <f>IF(OR(N169="",D169=""),"",IFERROR(INDEX('Facturi emise'!$I$5:$I$1004,MATCH(N169&amp;"|"&amp;D169,'Facturi emise'!$A$5:$A$1004,0)),""))</f>
        <v/>
      </c>
      <c r="H169" s="6"/>
      <c r="I169" s="14" t="str">
        <f>IF(OR(N169="",D169=""),"",IFERROR(INDEX('Facturi emise'!$J$5:$J$1004,MATCH(N169&amp;"|"&amp;D169,'Facturi emise'!$A$5:$A$1004,0)),""))</f>
        <v/>
      </c>
      <c r="J169" s="25" t="str">
        <f>IF(OR(N169="",D169=""),"",IFERROR(INDEX('Facturi emise'!$K$5:$K$1004,MATCH(N169&amp;"|"&amp;D169,'Facturi emise'!$A$5:$A$1004,0)),""))</f>
        <v/>
      </c>
      <c r="K169" s="26" t="str">
        <f t="shared" si="7"/>
        <v/>
      </c>
      <c r="L169" s="26" t="str">
        <f t="shared" si="8"/>
        <v/>
      </c>
      <c r="M169" s="27" t="str">
        <f>IF(B169="","",TRIM(IF(N169="","Factura storno nu există în registru. ",IF(ISNA(MATCH(N169&amp;"|"&amp;D169,'Facturi emise'!$A$5:$A$1004,0)),"Linia nu există în factura inițială. ",""))&amp;IF(N(H169)&lt;=0,"Lipsește cantitatea stornată. ","")&amp;IF(AND(N(I169)=IFERROR(INDEX('Facturi emise'!$J$5:$J$1004,MATCH(N169&amp;"|"&amp;D169,'Facturi emise'!$A$5:$A$1004,0)),0),SUMIFS($H$5:$H$1004,$N$5:$N$1004,N169,$D$5:$D$1004,D169,$I$5:$I$1004,I169)&gt;N(G169)),"Stornezi mai mult decât s-a facturat. ","")&amp;IF(AND(N(I169)&gt;0,N(I169)&lt;IFERROR(INDEX('Facturi emise'!$J$5:$J$1004,MATCH(N169&amp;"|"&amp;D169,'Facturi emise'!$A$5:$A$1004,0)),0)),"Reducere de preț pe unitate. ","")))</f>
        <v/>
      </c>
      <c r="N169" s="28" t="str">
        <f>IF(B169="","",IFERROR(INDEX('Registru stornări'!$D$5:$D$304,MATCH(B169,'Registru stornări'!$B$5:$B$304,0)),""))</f>
        <v/>
      </c>
    </row>
    <row r="170" spans="1:14" x14ac:dyDescent="0.2">
      <c r="A170" s="1" t="str">
        <f t="shared" si="6"/>
        <v/>
      </c>
      <c r="B170" s="9"/>
      <c r="C170" s="10" t="str">
        <f>IF(B170="","",COUNTIF(INDEX($B:$B,5):B170,B170))</f>
        <v/>
      </c>
      <c r="D170" s="9"/>
      <c r="E170" s="24" t="str">
        <f>IF(OR(N170="",D170=""),"",IFERROR(INDEX('Facturi emise'!$G$5:$G$1004,MATCH(N170&amp;"|"&amp;D170,'Facturi emise'!$A$5:$A$1004,0)),""))</f>
        <v/>
      </c>
      <c r="F170" s="10" t="str">
        <f>IF(OR(N170="",D170=""),"",IFERROR(INDEX('Facturi emise'!$H$5:$H$1004,MATCH(N170&amp;"|"&amp;D170,'Facturi emise'!$A$5:$A$1004,0)),""))</f>
        <v/>
      </c>
      <c r="G170" s="24" t="str">
        <f>IF(OR(N170="",D170=""),"",IFERROR(INDEX('Facturi emise'!$I$5:$I$1004,MATCH(N170&amp;"|"&amp;D170,'Facturi emise'!$A$5:$A$1004,0)),""))</f>
        <v/>
      </c>
      <c r="H170" s="6"/>
      <c r="I170" s="14" t="str">
        <f>IF(OR(N170="",D170=""),"",IFERROR(INDEX('Facturi emise'!$J$5:$J$1004,MATCH(N170&amp;"|"&amp;D170,'Facturi emise'!$A$5:$A$1004,0)),""))</f>
        <v/>
      </c>
      <c r="J170" s="25" t="str">
        <f>IF(OR(N170="",D170=""),"",IFERROR(INDEX('Facturi emise'!$K$5:$K$1004,MATCH(N170&amp;"|"&amp;D170,'Facturi emise'!$A$5:$A$1004,0)),""))</f>
        <v/>
      </c>
      <c r="K170" s="26" t="str">
        <f t="shared" si="7"/>
        <v/>
      </c>
      <c r="L170" s="26" t="str">
        <f t="shared" si="8"/>
        <v/>
      </c>
      <c r="M170" s="27" t="str">
        <f>IF(B170="","",TRIM(IF(N170="","Factura storno nu există în registru. ",IF(ISNA(MATCH(N170&amp;"|"&amp;D170,'Facturi emise'!$A$5:$A$1004,0)),"Linia nu există în factura inițială. ",""))&amp;IF(N(H170)&lt;=0,"Lipsește cantitatea stornată. ","")&amp;IF(AND(N(I170)=IFERROR(INDEX('Facturi emise'!$J$5:$J$1004,MATCH(N170&amp;"|"&amp;D170,'Facturi emise'!$A$5:$A$1004,0)),0),SUMIFS($H$5:$H$1004,$N$5:$N$1004,N170,$D$5:$D$1004,D170,$I$5:$I$1004,I170)&gt;N(G170)),"Stornezi mai mult decât s-a facturat. ","")&amp;IF(AND(N(I170)&gt;0,N(I170)&lt;IFERROR(INDEX('Facturi emise'!$J$5:$J$1004,MATCH(N170&amp;"|"&amp;D170,'Facturi emise'!$A$5:$A$1004,0)),0)),"Reducere de preț pe unitate. ","")))</f>
        <v/>
      </c>
      <c r="N170" s="28" t="str">
        <f>IF(B170="","",IFERROR(INDEX('Registru stornări'!$D$5:$D$304,MATCH(B170,'Registru stornări'!$B$5:$B$304,0)),""))</f>
        <v/>
      </c>
    </row>
    <row r="171" spans="1:14" x14ac:dyDescent="0.2">
      <c r="A171" s="1" t="str">
        <f t="shared" si="6"/>
        <v/>
      </c>
      <c r="B171" s="9"/>
      <c r="C171" s="10" t="str">
        <f>IF(B171="","",COUNTIF(INDEX($B:$B,5):B171,B171))</f>
        <v/>
      </c>
      <c r="D171" s="9"/>
      <c r="E171" s="24" t="str">
        <f>IF(OR(N171="",D171=""),"",IFERROR(INDEX('Facturi emise'!$G$5:$G$1004,MATCH(N171&amp;"|"&amp;D171,'Facturi emise'!$A$5:$A$1004,0)),""))</f>
        <v/>
      </c>
      <c r="F171" s="10" t="str">
        <f>IF(OR(N171="",D171=""),"",IFERROR(INDEX('Facturi emise'!$H$5:$H$1004,MATCH(N171&amp;"|"&amp;D171,'Facturi emise'!$A$5:$A$1004,0)),""))</f>
        <v/>
      </c>
      <c r="G171" s="24" t="str">
        <f>IF(OR(N171="",D171=""),"",IFERROR(INDEX('Facturi emise'!$I$5:$I$1004,MATCH(N171&amp;"|"&amp;D171,'Facturi emise'!$A$5:$A$1004,0)),""))</f>
        <v/>
      </c>
      <c r="H171" s="6"/>
      <c r="I171" s="14" t="str">
        <f>IF(OR(N171="",D171=""),"",IFERROR(INDEX('Facturi emise'!$J$5:$J$1004,MATCH(N171&amp;"|"&amp;D171,'Facturi emise'!$A$5:$A$1004,0)),""))</f>
        <v/>
      </c>
      <c r="J171" s="25" t="str">
        <f>IF(OR(N171="",D171=""),"",IFERROR(INDEX('Facturi emise'!$K$5:$K$1004,MATCH(N171&amp;"|"&amp;D171,'Facturi emise'!$A$5:$A$1004,0)),""))</f>
        <v/>
      </c>
      <c r="K171" s="26" t="str">
        <f t="shared" si="7"/>
        <v/>
      </c>
      <c r="L171" s="26" t="str">
        <f t="shared" si="8"/>
        <v/>
      </c>
      <c r="M171" s="27" t="str">
        <f>IF(B171="","",TRIM(IF(N171="","Factura storno nu există în registru. ",IF(ISNA(MATCH(N171&amp;"|"&amp;D171,'Facturi emise'!$A$5:$A$1004,0)),"Linia nu există în factura inițială. ",""))&amp;IF(N(H171)&lt;=0,"Lipsește cantitatea stornată. ","")&amp;IF(AND(N(I171)=IFERROR(INDEX('Facturi emise'!$J$5:$J$1004,MATCH(N171&amp;"|"&amp;D171,'Facturi emise'!$A$5:$A$1004,0)),0),SUMIFS($H$5:$H$1004,$N$5:$N$1004,N171,$D$5:$D$1004,D171,$I$5:$I$1004,I171)&gt;N(G171)),"Stornezi mai mult decât s-a facturat. ","")&amp;IF(AND(N(I171)&gt;0,N(I171)&lt;IFERROR(INDEX('Facturi emise'!$J$5:$J$1004,MATCH(N171&amp;"|"&amp;D171,'Facturi emise'!$A$5:$A$1004,0)),0)),"Reducere de preț pe unitate. ","")))</f>
        <v/>
      </c>
      <c r="N171" s="28" t="str">
        <f>IF(B171="","",IFERROR(INDEX('Registru stornări'!$D$5:$D$304,MATCH(B171,'Registru stornări'!$B$5:$B$304,0)),""))</f>
        <v/>
      </c>
    </row>
    <row r="172" spans="1:14" x14ac:dyDescent="0.2">
      <c r="A172" s="1" t="str">
        <f t="shared" si="6"/>
        <v/>
      </c>
      <c r="B172" s="9"/>
      <c r="C172" s="10" t="str">
        <f>IF(B172="","",COUNTIF(INDEX($B:$B,5):B172,B172))</f>
        <v/>
      </c>
      <c r="D172" s="9"/>
      <c r="E172" s="24" t="str">
        <f>IF(OR(N172="",D172=""),"",IFERROR(INDEX('Facturi emise'!$G$5:$G$1004,MATCH(N172&amp;"|"&amp;D172,'Facturi emise'!$A$5:$A$1004,0)),""))</f>
        <v/>
      </c>
      <c r="F172" s="10" t="str">
        <f>IF(OR(N172="",D172=""),"",IFERROR(INDEX('Facturi emise'!$H$5:$H$1004,MATCH(N172&amp;"|"&amp;D172,'Facturi emise'!$A$5:$A$1004,0)),""))</f>
        <v/>
      </c>
      <c r="G172" s="24" t="str">
        <f>IF(OR(N172="",D172=""),"",IFERROR(INDEX('Facturi emise'!$I$5:$I$1004,MATCH(N172&amp;"|"&amp;D172,'Facturi emise'!$A$5:$A$1004,0)),""))</f>
        <v/>
      </c>
      <c r="H172" s="6"/>
      <c r="I172" s="14" t="str">
        <f>IF(OR(N172="",D172=""),"",IFERROR(INDEX('Facturi emise'!$J$5:$J$1004,MATCH(N172&amp;"|"&amp;D172,'Facturi emise'!$A$5:$A$1004,0)),""))</f>
        <v/>
      </c>
      <c r="J172" s="25" t="str">
        <f>IF(OR(N172="",D172=""),"",IFERROR(INDEX('Facturi emise'!$K$5:$K$1004,MATCH(N172&amp;"|"&amp;D172,'Facturi emise'!$A$5:$A$1004,0)),""))</f>
        <v/>
      </c>
      <c r="K172" s="26" t="str">
        <f t="shared" si="7"/>
        <v/>
      </c>
      <c r="L172" s="26" t="str">
        <f t="shared" si="8"/>
        <v/>
      </c>
      <c r="M172" s="27" t="str">
        <f>IF(B172="","",TRIM(IF(N172="","Factura storno nu există în registru. ",IF(ISNA(MATCH(N172&amp;"|"&amp;D172,'Facturi emise'!$A$5:$A$1004,0)),"Linia nu există în factura inițială. ",""))&amp;IF(N(H172)&lt;=0,"Lipsește cantitatea stornată. ","")&amp;IF(AND(N(I172)=IFERROR(INDEX('Facturi emise'!$J$5:$J$1004,MATCH(N172&amp;"|"&amp;D172,'Facturi emise'!$A$5:$A$1004,0)),0),SUMIFS($H$5:$H$1004,$N$5:$N$1004,N172,$D$5:$D$1004,D172,$I$5:$I$1004,I172)&gt;N(G172)),"Stornezi mai mult decât s-a facturat. ","")&amp;IF(AND(N(I172)&gt;0,N(I172)&lt;IFERROR(INDEX('Facturi emise'!$J$5:$J$1004,MATCH(N172&amp;"|"&amp;D172,'Facturi emise'!$A$5:$A$1004,0)),0)),"Reducere de preț pe unitate. ","")))</f>
        <v/>
      </c>
      <c r="N172" s="28" t="str">
        <f>IF(B172="","",IFERROR(INDEX('Registru stornări'!$D$5:$D$304,MATCH(B172,'Registru stornări'!$B$5:$B$304,0)),""))</f>
        <v/>
      </c>
    </row>
    <row r="173" spans="1:14" x14ac:dyDescent="0.2">
      <c r="A173" s="1" t="str">
        <f t="shared" si="6"/>
        <v/>
      </c>
      <c r="B173" s="9"/>
      <c r="C173" s="10" t="str">
        <f>IF(B173="","",COUNTIF(INDEX($B:$B,5):B173,B173))</f>
        <v/>
      </c>
      <c r="D173" s="9"/>
      <c r="E173" s="24" t="str">
        <f>IF(OR(N173="",D173=""),"",IFERROR(INDEX('Facturi emise'!$G$5:$G$1004,MATCH(N173&amp;"|"&amp;D173,'Facturi emise'!$A$5:$A$1004,0)),""))</f>
        <v/>
      </c>
      <c r="F173" s="10" t="str">
        <f>IF(OR(N173="",D173=""),"",IFERROR(INDEX('Facturi emise'!$H$5:$H$1004,MATCH(N173&amp;"|"&amp;D173,'Facturi emise'!$A$5:$A$1004,0)),""))</f>
        <v/>
      </c>
      <c r="G173" s="24" t="str">
        <f>IF(OR(N173="",D173=""),"",IFERROR(INDEX('Facturi emise'!$I$5:$I$1004,MATCH(N173&amp;"|"&amp;D173,'Facturi emise'!$A$5:$A$1004,0)),""))</f>
        <v/>
      </c>
      <c r="H173" s="6"/>
      <c r="I173" s="14" t="str">
        <f>IF(OR(N173="",D173=""),"",IFERROR(INDEX('Facturi emise'!$J$5:$J$1004,MATCH(N173&amp;"|"&amp;D173,'Facturi emise'!$A$5:$A$1004,0)),""))</f>
        <v/>
      </c>
      <c r="J173" s="25" t="str">
        <f>IF(OR(N173="",D173=""),"",IFERROR(INDEX('Facturi emise'!$K$5:$K$1004,MATCH(N173&amp;"|"&amp;D173,'Facturi emise'!$A$5:$A$1004,0)),""))</f>
        <v/>
      </c>
      <c r="K173" s="26" t="str">
        <f t="shared" si="7"/>
        <v/>
      </c>
      <c r="L173" s="26" t="str">
        <f t="shared" si="8"/>
        <v/>
      </c>
      <c r="M173" s="27" t="str">
        <f>IF(B173="","",TRIM(IF(N173="","Factura storno nu există în registru. ",IF(ISNA(MATCH(N173&amp;"|"&amp;D173,'Facturi emise'!$A$5:$A$1004,0)),"Linia nu există în factura inițială. ",""))&amp;IF(N(H173)&lt;=0,"Lipsește cantitatea stornată. ","")&amp;IF(AND(N(I173)=IFERROR(INDEX('Facturi emise'!$J$5:$J$1004,MATCH(N173&amp;"|"&amp;D173,'Facturi emise'!$A$5:$A$1004,0)),0),SUMIFS($H$5:$H$1004,$N$5:$N$1004,N173,$D$5:$D$1004,D173,$I$5:$I$1004,I173)&gt;N(G173)),"Stornezi mai mult decât s-a facturat. ","")&amp;IF(AND(N(I173)&gt;0,N(I173)&lt;IFERROR(INDEX('Facturi emise'!$J$5:$J$1004,MATCH(N173&amp;"|"&amp;D173,'Facturi emise'!$A$5:$A$1004,0)),0)),"Reducere de preț pe unitate. ","")))</f>
        <v/>
      </c>
      <c r="N173" s="28" t="str">
        <f>IF(B173="","",IFERROR(INDEX('Registru stornări'!$D$5:$D$304,MATCH(B173,'Registru stornări'!$B$5:$B$304,0)),""))</f>
        <v/>
      </c>
    </row>
    <row r="174" spans="1:14" x14ac:dyDescent="0.2">
      <c r="A174" s="1" t="str">
        <f t="shared" si="6"/>
        <v/>
      </c>
      <c r="B174" s="9"/>
      <c r="C174" s="10" t="str">
        <f>IF(B174="","",COUNTIF(INDEX($B:$B,5):B174,B174))</f>
        <v/>
      </c>
      <c r="D174" s="9"/>
      <c r="E174" s="24" t="str">
        <f>IF(OR(N174="",D174=""),"",IFERROR(INDEX('Facturi emise'!$G$5:$G$1004,MATCH(N174&amp;"|"&amp;D174,'Facturi emise'!$A$5:$A$1004,0)),""))</f>
        <v/>
      </c>
      <c r="F174" s="10" t="str">
        <f>IF(OR(N174="",D174=""),"",IFERROR(INDEX('Facturi emise'!$H$5:$H$1004,MATCH(N174&amp;"|"&amp;D174,'Facturi emise'!$A$5:$A$1004,0)),""))</f>
        <v/>
      </c>
      <c r="G174" s="24" t="str">
        <f>IF(OR(N174="",D174=""),"",IFERROR(INDEX('Facturi emise'!$I$5:$I$1004,MATCH(N174&amp;"|"&amp;D174,'Facturi emise'!$A$5:$A$1004,0)),""))</f>
        <v/>
      </c>
      <c r="H174" s="6"/>
      <c r="I174" s="14" t="str">
        <f>IF(OR(N174="",D174=""),"",IFERROR(INDEX('Facturi emise'!$J$5:$J$1004,MATCH(N174&amp;"|"&amp;D174,'Facturi emise'!$A$5:$A$1004,0)),""))</f>
        <v/>
      </c>
      <c r="J174" s="25" t="str">
        <f>IF(OR(N174="",D174=""),"",IFERROR(INDEX('Facturi emise'!$K$5:$K$1004,MATCH(N174&amp;"|"&amp;D174,'Facturi emise'!$A$5:$A$1004,0)),""))</f>
        <v/>
      </c>
      <c r="K174" s="26" t="str">
        <f t="shared" si="7"/>
        <v/>
      </c>
      <c r="L174" s="26" t="str">
        <f t="shared" si="8"/>
        <v/>
      </c>
      <c r="M174" s="27" t="str">
        <f>IF(B174="","",TRIM(IF(N174="","Factura storno nu există în registru. ",IF(ISNA(MATCH(N174&amp;"|"&amp;D174,'Facturi emise'!$A$5:$A$1004,0)),"Linia nu există în factura inițială. ",""))&amp;IF(N(H174)&lt;=0,"Lipsește cantitatea stornată. ","")&amp;IF(AND(N(I174)=IFERROR(INDEX('Facturi emise'!$J$5:$J$1004,MATCH(N174&amp;"|"&amp;D174,'Facturi emise'!$A$5:$A$1004,0)),0),SUMIFS($H$5:$H$1004,$N$5:$N$1004,N174,$D$5:$D$1004,D174,$I$5:$I$1004,I174)&gt;N(G174)),"Stornezi mai mult decât s-a facturat. ","")&amp;IF(AND(N(I174)&gt;0,N(I174)&lt;IFERROR(INDEX('Facturi emise'!$J$5:$J$1004,MATCH(N174&amp;"|"&amp;D174,'Facturi emise'!$A$5:$A$1004,0)),0)),"Reducere de preț pe unitate. ","")))</f>
        <v/>
      </c>
      <c r="N174" s="28" t="str">
        <f>IF(B174="","",IFERROR(INDEX('Registru stornări'!$D$5:$D$304,MATCH(B174,'Registru stornări'!$B$5:$B$304,0)),""))</f>
        <v/>
      </c>
    </row>
    <row r="175" spans="1:14" x14ac:dyDescent="0.2">
      <c r="A175" s="1" t="str">
        <f t="shared" si="6"/>
        <v/>
      </c>
      <c r="B175" s="9"/>
      <c r="C175" s="10" t="str">
        <f>IF(B175="","",COUNTIF(INDEX($B:$B,5):B175,B175))</f>
        <v/>
      </c>
      <c r="D175" s="9"/>
      <c r="E175" s="24" t="str">
        <f>IF(OR(N175="",D175=""),"",IFERROR(INDEX('Facturi emise'!$G$5:$G$1004,MATCH(N175&amp;"|"&amp;D175,'Facturi emise'!$A$5:$A$1004,0)),""))</f>
        <v/>
      </c>
      <c r="F175" s="10" t="str">
        <f>IF(OR(N175="",D175=""),"",IFERROR(INDEX('Facturi emise'!$H$5:$H$1004,MATCH(N175&amp;"|"&amp;D175,'Facturi emise'!$A$5:$A$1004,0)),""))</f>
        <v/>
      </c>
      <c r="G175" s="24" t="str">
        <f>IF(OR(N175="",D175=""),"",IFERROR(INDEX('Facturi emise'!$I$5:$I$1004,MATCH(N175&amp;"|"&amp;D175,'Facturi emise'!$A$5:$A$1004,0)),""))</f>
        <v/>
      </c>
      <c r="H175" s="6"/>
      <c r="I175" s="14" t="str">
        <f>IF(OR(N175="",D175=""),"",IFERROR(INDEX('Facturi emise'!$J$5:$J$1004,MATCH(N175&amp;"|"&amp;D175,'Facturi emise'!$A$5:$A$1004,0)),""))</f>
        <v/>
      </c>
      <c r="J175" s="25" t="str">
        <f>IF(OR(N175="",D175=""),"",IFERROR(INDEX('Facturi emise'!$K$5:$K$1004,MATCH(N175&amp;"|"&amp;D175,'Facturi emise'!$A$5:$A$1004,0)),""))</f>
        <v/>
      </c>
      <c r="K175" s="26" t="str">
        <f t="shared" si="7"/>
        <v/>
      </c>
      <c r="L175" s="26" t="str">
        <f t="shared" si="8"/>
        <v/>
      </c>
      <c r="M175" s="27" t="str">
        <f>IF(B175="","",TRIM(IF(N175="","Factura storno nu există în registru. ",IF(ISNA(MATCH(N175&amp;"|"&amp;D175,'Facturi emise'!$A$5:$A$1004,0)),"Linia nu există în factura inițială. ",""))&amp;IF(N(H175)&lt;=0,"Lipsește cantitatea stornată. ","")&amp;IF(AND(N(I175)=IFERROR(INDEX('Facturi emise'!$J$5:$J$1004,MATCH(N175&amp;"|"&amp;D175,'Facturi emise'!$A$5:$A$1004,0)),0),SUMIFS($H$5:$H$1004,$N$5:$N$1004,N175,$D$5:$D$1004,D175,$I$5:$I$1004,I175)&gt;N(G175)),"Stornezi mai mult decât s-a facturat. ","")&amp;IF(AND(N(I175)&gt;0,N(I175)&lt;IFERROR(INDEX('Facturi emise'!$J$5:$J$1004,MATCH(N175&amp;"|"&amp;D175,'Facturi emise'!$A$5:$A$1004,0)),0)),"Reducere de preț pe unitate. ","")))</f>
        <v/>
      </c>
      <c r="N175" s="28" t="str">
        <f>IF(B175="","",IFERROR(INDEX('Registru stornări'!$D$5:$D$304,MATCH(B175,'Registru stornări'!$B$5:$B$304,0)),""))</f>
        <v/>
      </c>
    </row>
    <row r="176" spans="1:14" x14ac:dyDescent="0.2">
      <c r="A176" s="1" t="str">
        <f t="shared" si="6"/>
        <v/>
      </c>
      <c r="B176" s="9"/>
      <c r="C176" s="10" t="str">
        <f>IF(B176="","",COUNTIF(INDEX($B:$B,5):B176,B176))</f>
        <v/>
      </c>
      <c r="D176" s="9"/>
      <c r="E176" s="24" t="str">
        <f>IF(OR(N176="",D176=""),"",IFERROR(INDEX('Facturi emise'!$G$5:$G$1004,MATCH(N176&amp;"|"&amp;D176,'Facturi emise'!$A$5:$A$1004,0)),""))</f>
        <v/>
      </c>
      <c r="F176" s="10" t="str">
        <f>IF(OR(N176="",D176=""),"",IFERROR(INDEX('Facturi emise'!$H$5:$H$1004,MATCH(N176&amp;"|"&amp;D176,'Facturi emise'!$A$5:$A$1004,0)),""))</f>
        <v/>
      </c>
      <c r="G176" s="24" t="str">
        <f>IF(OR(N176="",D176=""),"",IFERROR(INDEX('Facturi emise'!$I$5:$I$1004,MATCH(N176&amp;"|"&amp;D176,'Facturi emise'!$A$5:$A$1004,0)),""))</f>
        <v/>
      </c>
      <c r="H176" s="6"/>
      <c r="I176" s="14" t="str">
        <f>IF(OR(N176="",D176=""),"",IFERROR(INDEX('Facturi emise'!$J$5:$J$1004,MATCH(N176&amp;"|"&amp;D176,'Facturi emise'!$A$5:$A$1004,0)),""))</f>
        <v/>
      </c>
      <c r="J176" s="25" t="str">
        <f>IF(OR(N176="",D176=""),"",IFERROR(INDEX('Facturi emise'!$K$5:$K$1004,MATCH(N176&amp;"|"&amp;D176,'Facturi emise'!$A$5:$A$1004,0)),""))</f>
        <v/>
      </c>
      <c r="K176" s="26" t="str">
        <f t="shared" si="7"/>
        <v/>
      </c>
      <c r="L176" s="26" t="str">
        <f t="shared" si="8"/>
        <v/>
      </c>
      <c r="M176" s="27" t="str">
        <f>IF(B176="","",TRIM(IF(N176="","Factura storno nu există în registru. ",IF(ISNA(MATCH(N176&amp;"|"&amp;D176,'Facturi emise'!$A$5:$A$1004,0)),"Linia nu există în factura inițială. ",""))&amp;IF(N(H176)&lt;=0,"Lipsește cantitatea stornată. ","")&amp;IF(AND(N(I176)=IFERROR(INDEX('Facturi emise'!$J$5:$J$1004,MATCH(N176&amp;"|"&amp;D176,'Facturi emise'!$A$5:$A$1004,0)),0),SUMIFS($H$5:$H$1004,$N$5:$N$1004,N176,$D$5:$D$1004,D176,$I$5:$I$1004,I176)&gt;N(G176)),"Stornezi mai mult decât s-a facturat. ","")&amp;IF(AND(N(I176)&gt;0,N(I176)&lt;IFERROR(INDEX('Facturi emise'!$J$5:$J$1004,MATCH(N176&amp;"|"&amp;D176,'Facturi emise'!$A$5:$A$1004,0)),0)),"Reducere de preț pe unitate. ","")))</f>
        <v/>
      </c>
      <c r="N176" s="28" t="str">
        <f>IF(B176="","",IFERROR(INDEX('Registru stornări'!$D$5:$D$304,MATCH(B176,'Registru stornări'!$B$5:$B$304,0)),""))</f>
        <v/>
      </c>
    </row>
    <row r="177" spans="1:14" x14ac:dyDescent="0.2">
      <c r="A177" s="1" t="str">
        <f t="shared" si="6"/>
        <v/>
      </c>
      <c r="B177" s="9"/>
      <c r="C177" s="10" t="str">
        <f>IF(B177="","",COUNTIF(INDEX($B:$B,5):B177,B177))</f>
        <v/>
      </c>
      <c r="D177" s="9"/>
      <c r="E177" s="24" t="str">
        <f>IF(OR(N177="",D177=""),"",IFERROR(INDEX('Facturi emise'!$G$5:$G$1004,MATCH(N177&amp;"|"&amp;D177,'Facturi emise'!$A$5:$A$1004,0)),""))</f>
        <v/>
      </c>
      <c r="F177" s="10" t="str">
        <f>IF(OR(N177="",D177=""),"",IFERROR(INDEX('Facturi emise'!$H$5:$H$1004,MATCH(N177&amp;"|"&amp;D177,'Facturi emise'!$A$5:$A$1004,0)),""))</f>
        <v/>
      </c>
      <c r="G177" s="24" t="str">
        <f>IF(OR(N177="",D177=""),"",IFERROR(INDEX('Facturi emise'!$I$5:$I$1004,MATCH(N177&amp;"|"&amp;D177,'Facturi emise'!$A$5:$A$1004,0)),""))</f>
        <v/>
      </c>
      <c r="H177" s="6"/>
      <c r="I177" s="14" t="str">
        <f>IF(OR(N177="",D177=""),"",IFERROR(INDEX('Facturi emise'!$J$5:$J$1004,MATCH(N177&amp;"|"&amp;D177,'Facturi emise'!$A$5:$A$1004,0)),""))</f>
        <v/>
      </c>
      <c r="J177" s="25" t="str">
        <f>IF(OR(N177="",D177=""),"",IFERROR(INDEX('Facturi emise'!$K$5:$K$1004,MATCH(N177&amp;"|"&amp;D177,'Facturi emise'!$A$5:$A$1004,0)),""))</f>
        <v/>
      </c>
      <c r="K177" s="26" t="str">
        <f t="shared" si="7"/>
        <v/>
      </c>
      <c r="L177" s="26" t="str">
        <f t="shared" si="8"/>
        <v/>
      </c>
      <c r="M177" s="27" t="str">
        <f>IF(B177="","",TRIM(IF(N177="","Factura storno nu există în registru. ",IF(ISNA(MATCH(N177&amp;"|"&amp;D177,'Facturi emise'!$A$5:$A$1004,0)),"Linia nu există în factura inițială. ",""))&amp;IF(N(H177)&lt;=0,"Lipsește cantitatea stornată. ","")&amp;IF(AND(N(I177)=IFERROR(INDEX('Facturi emise'!$J$5:$J$1004,MATCH(N177&amp;"|"&amp;D177,'Facturi emise'!$A$5:$A$1004,0)),0),SUMIFS($H$5:$H$1004,$N$5:$N$1004,N177,$D$5:$D$1004,D177,$I$5:$I$1004,I177)&gt;N(G177)),"Stornezi mai mult decât s-a facturat. ","")&amp;IF(AND(N(I177)&gt;0,N(I177)&lt;IFERROR(INDEX('Facturi emise'!$J$5:$J$1004,MATCH(N177&amp;"|"&amp;D177,'Facturi emise'!$A$5:$A$1004,0)),0)),"Reducere de preț pe unitate. ","")))</f>
        <v/>
      </c>
      <c r="N177" s="28" t="str">
        <f>IF(B177="","",IFERROR(INDEX('Registru stornări'!$D$5:$D$304,MATCH(B177,'Registru stornări'!$B$5:$B$304,0)),""))</f>
        <v/>
      </c>
    </row>
    <row r="178" spans="1:14" x14ac:dyDescent="0.2">
      <c r="A178" s="1" t="str">
        <f t="shared" si="6"/>
        <v/>
      </c>
      <c r="B178" s="9"/>
      <c r="C178" s="10" t="str">
        <f>IF(B178="","",COUNTIF(INDEX($B:$B,5):B178,B178))</f>
        <v/>
      </c>
      <c r="D178" s="9"/>
      <c r="E178" s="24" t="str">
        <f>IF(OR(N178="",D178=""),"",IFERROR(INDEX('Facturi emise'!$G$5:$G$1004,MATCH(N178&amp;"|"&amp;D178,'Facturi emise'!$A$5:$A$1004,0)),""))</f>
        <v/>
      </c>
      <c r="F178" s="10" t="str">
        <f>IF(OR(N178="",D178=""),"",IFERROR(INDEX('Facturi emise'!$H$5:$H$1004,MATCH(N178&amp;"|"&amp;D178,'Facturi emise'!$A$5:$A$1004,0)),""))</f>
        <v/>
      </c>
      <c r="G178" s="24" t="str">
        <f>IF(OR(N178="",D178=""),"",IFERROR(INDEX('Facturi emise'!$I$5:$I$1004,MATCH(N178&amp;"|"&amp;D178,'Facturi emise'!$A$5:$A$1004,0)),""))</f>
        <v/>
      </c>
      <c r="H178" s="6"/>
      <c r="I178" s="14" t="str">
        <f>IF(OR(N178="",D178=""),"",IFERROR(INDEX('Facturi emise'!$J$5:$J$1004,MATCH(N178&amp;"|"&amp;D178,'Facturi emise'!$A$5:$A$1004,0)),""))</f>
        <v/>
      </c>
      <c r="J178" s="25" t="str">
        <f>IF(OR(N178="",D178=""),"",IFERROR(INDEX('Facturi emise'!$K$5:$K$1004,MATCH(N178&amp;"|"&amp;D178,'Facturi emise'!$A$5:$A$1004,0)),""))</f>
        <v/>
      </c>
      <c r="K178" s="26" t="str">
        <f t="shared" si="7"/>
        <v/>
      </c>
      <c r="L178" s="26" t="str">
        <f t="shared" si="8"/>
        <v/>
      </c>
      <c r="M178" s="27" t="str">
        <f>IF(B178="","",TRIM(IF(N178="","Factura storno nu există în registru. ",IF(ISNA(MATCH(N178&amp;"|"&amp;D178,'Facturi emise'!$A$5:$A$1004,0)),"Linia nu există în factura inițială. ",""))&amp;IF(N(H178)&lt;=0,"Lipsește cantitatea stornată. ","")&amp;IF(AND(N(I178)=IFERROR(INDEX('Facturi emise'!$J$5:$J$1004,MATCH(N178&amp;"|"&amp;D178,'Facturi emise'!$A$5:$A$1004,0)),0),SUMIFS($H$5:$H$1004,$N$5:$N$1004,N178,$D$5:$D$1004,D178,$I$5:$I$1004,I178)&gt;N(G178)),"Stornezi mai mult decât s-a facturat. ","")&amp;IF(AND(N(I178)&gt;0,N(I178)&lt;IFERROR(INDEX('Facturi emise'!$J$5:$J$1004,MATCH(N178&amp;"|"&amp;D178,'Facturi emise'!$A$5:$A$1004,0)),0)),"Reducere de preț pe unitate. ","")))</f>
        <v/>
      </c>
      <c r="N178" s="28" t="str">
        <f>IF(B178="","",IFERROR(INDEX('Registru stornări'!$D$5:$D$304,MATCH(B178,'Registru stornări'!$B$5:$B$304,0)),""))</f>
        <v/>
      </c>
    </row>
    <row r="179" spans="1:14" x14ac:dyDescent="0.2">
      <c r="A179" s="1" t="str">
        <f t="shared" si="6"/>
        <v/>
      </c>
      <c r="B179" s="9"/>
      <c r="C179" s="10" t="str">
        <f>IF(B179="","",COUNTIF(INDEX($B:$B,5):B179,B179))</f>
        <v/>
      </c>
      <c r="D179" s="9"/>
      <c r="E179" s="24" t="str">
        <f>IF(OR(N179="",D179=""),"",IFERROR(INDEX('Facturi emise'!$G$5:$G$1004,MATCH(N179&amp;"|"&amp;D179,'Facturi emise'!$A$5:$A$1004,0)),""))</f>
        <v/>
      </c>
      <c r="F179" s="10" t="str">
        <f>IF(OR(N179="",D179=""),"",IFERROR(INDEX('Facturi emise'!$H$5:$H$1004,MATCH(N179&amp;"|"&amp;D179,'Facturi emise'!$A$5:$A$1004,0)),""))</f>
        <v/>
      </c>
      <c r="G179" s="24" t="str">
        <f>IF(OR(N179="",D179=""),"",IFERROR(INDEX('Facturi emise'!$I$5:$I$1004,MATCH(N179&amp;"|"&amp;D179,'Facturi emise'!$A$5:$A$1004,0)),""))</f>
        <v/>
      </c>
      <c r="H179" s="6"/>
      <c r="I179" s="14" t="str">
        <f>IF(OR(N179="",D179=""),"",IFERROR(INDEX('Facturi emise'!$J$5:$J$1004,MATCH(N179&amp;"|"&amp;D179,'Facturi emise'!$A$5:$A$1004,0)),""))</f>
        <v/>
      </c>
      <c r="J179" s="25" t="str">
        <f>IF(OR(N179="",D179=""),"",IFERROR(INDEX('Facturi emise'!$K$5:$K$1004,MATCH(N179&amp;"|"&amp;D179,'Facturi emise'!$A$5:$A$1004,0)),""))</f>
        <v/>
      </c>
      <c r="K179" s="26" t="str">
        <f t="shared" si="7"/>
        <v/>
      </c>
      <c r="L179" s="26" t="str">
        <f t="shared" si="8"/>
        <v/>
      </c>
      <c r="M179" s="27" t="str">
        <f>IF(B179="","",TRIM(IF(N179="","Factura storno nu există în registru. ",IF(ISNA(MATCH(N179&amp;"|"&amp;D179,'Facturi emise'!$A$5:$A$1004,0)),"Linia nu există în factura inițială. ",""))&amp;IF(N(H179)&lt;=0,"Lipsește cantitatea stornată. ","")&amp;IF(AND(N(I179)=IFERROR(INDEX('Facturi emise'!$J$5:$J$1004,MATCH(N179&amp;"|"&amp;D179,'Facturi emise'!$A$5:$A$1004,0)),0),SUMIFS($H$5:$H$1004,$N$5:$N$1004,N179,$D$5:$D$1004,D179,$I$5:$I$1004,I179)&gt;N(G179)),"Stornezi mai mult decât s-a facturat. ","")&amp;IF(AND(N(I179)&gt;0,N(I179)&lt;IFERROR(INDEX('Facturi emise'!$J$5:$J$1004,MATCH(N179&amp;"|"&amp;D179,'Facturi emise'!$A$5:$A$1004,0)),0)),"Reducere de preț pe unitate. ","")))</f>
        <v/>
      </c>
      <c r="N179" s="28" t="str">
        <f>IF(B179="","",IFERROR(INDEX('Registru stornări'!$D$5:$D$304,MATCH(B179,'Registru stornări'!$B$5:$B$304,0)),""))</f>
        <v/>
      </c>
    </row>
    <row r="180" spans="1:14" x14ac:dyDescent="0.2">
      <c r="A180" s="1" t="str">
        <f t="shared" si="6"/>
        <v/>
      </c>
      <c r="B180" s="9"/>
      <c r="C180" s="10" t="str">
        <f>IF(B180="","",COUNTIF(INDEX($B:$B,5):B180,B180))</f>
        <v/>
      </c>
      <c r="D180" s="9"/>
      <c r="E180" s="24" t="str">
        <f>IF(OR(N180="",D180=""),"",IFERROR(INDEX('Facturi emise'!$G$5:$G$1004,MATCH(N180&amp;"|"&amp;D180,'Facturi emise'!$A$5:$A$1004,0)),""))</f>
        <v/>
      </c>
      <c r="F180" s="10" t="str">
        <f>IF(OR(N180="",D180=""),"",IFERROR(INDEX('Facturi emise'!$H$5:$H$1004,MATCH(N180&amp;"|"&amp;D180,'Facturi emise'!$A$5:$A$1004,0)),""))</f>
        <v/>
      </c>
      <c r="G180" s="24" t="str">
        <f>IF(OR(N180="",D180=""),"",IFERROR(INDEX('Facturi emise'!$I$5:$I$1004,MATCH(N180&amp;"|"&amp;D180,'Facturi emise'!$A$5:$A$1004,0)),""))</f>
        <v/>
      </c>
      <c r="H180" s="6"/>
      <c r="I180" s="14" t="str">
        <f>IF(OR(N180="",D180=""),"",IFERROR(INDEX('Facturi emise'!$J$5:$J$1004,MATCH(N180&amp;"|"&amp;D180,'Facturi emise'!$A$5:$A$1004,0)),""))</f>
        <v/>
      </c>
      <c r="J180" s="25" t="str">
        <f>IF(OR(N180="",D180=""),"",IFERROR(INDEX('Facturi emise'!$K$5:$K$1004,MATCH(N180&amp;"|"&amp;D180,'Facturi emise'!$A$5:$A$1004,0)),""))</f>
        <v/>
      </c>
      <c r="K180" s="26" t="str">
        <f t="shared" si="7"/>
        <v/>
      </c>
      <c r="L180" s="26" t="str">
        <f t="shared" si="8"/>
        <v/>
      </c>
      <c r="M180" s="27" t="str">
        <f>IF(B180="","",TRIM(IF(N180="","Factura storno nu există în registru. ",IF(ISNA(MATCH(N180&amp;"|"&amp;D180,'Facturi emise'!$A$5:$A$1004,0)),"Linia nu există în factura inițială. ",""))&amp;IF(N(H180)&lt;=0,"Lipsește cantitatea stornată. ","")&amp;IF(AND(N(I180)=IFERROR(INDEX('Facturi emise'!$J$5:$J$1004,MATCH(N180&amp;"|"&amp;D180,'Facturi emise'!$A$5:$A$1004,0)),0),SUMIFS($H$5:$H$1004,$N$5:$N$1004,N180,$D$5:$D$1004,D180,$I$5:$I$1004,I180)&gt;N(G180)),"Stornezi mai mult decât s-a facturat. ","")&amp;IF(AND(N(I180)&gt;0,N(I180)&lt;IFERROR(INDEX('Facturi emise'!$J$5:$J$1004,MATCH(N180&amp;"|"&amp;D180,'Facturi emise'!$A$5:$A$1004,0)),0)),"Reducere de preț pe unitate. ","")))</f>
        <v/>
      </c>
      <c r="N180" s="28" t="str">
        <f>IF(B180="","",IFERROR(INDEX('Registru stornări'!$D$5:$D$304,MATCH(B180,'Registru stornări'!$B$5:$B$304,0)),""))</f>
        <v/>
      </c>
    </row>
    <row r="181" spans="1:14" x14ac:dyDescent="0.2">
      <c r="A181" s="1" t="str">
        <f t="shared" si="6"/>
        <v/>
      </c>
      <c r="B181" s="9"/>
      <c r="C181" s="10" t="str">
        <f>IF(B181="","",COUNTIF(INDEX($B:$B,5):B181,B181))</f>
        <v/>
      </c>
      <c r="D181" s="9"/>
      <c r="E181" s="24" t="str">
        <f>IF(OR(N181="",D181=""),"",IFERROR(INDEX('Facturi emise'!$G$5:$G$1004,MATCH(N181&amp;"|"&amp;D181,'Facturi emise'!$A$5:$A$1004,0)),""))</f>
        <v/>
      </c>
      <c r="F181" s="10" t="str">
        <f>IF(OR(N181="",D181=""),"",IFERROR(INDEX('Facturi emise'!$H$5:$H$1004,MATCH(N181&amp;"|"&amp;D181,'Facturi emise'!$A$5:$A$1004,0)),""))</f>
        <v/>
      </c>
      <c r="G181" s="24" t="str">
        <f>IF(OR(N181="",D181=""),"",IFERROR(INDEX('Facturi emise'!$I$5:$I$1004,MATCH(N181&amp;"|"&amp;D181,'Facturi emise'!$A$5:$A$1004,0)),""))</f>
        <v/>
      </c>
      <c r="H181" s="6"/>
      <c r="I181" s="14" t="str">
        <f>IF(OR(N181="",D181=""),"",IFERROR(INDEX('Facturi emise'!$J$5:$J$1004,MATCH(N181&amp;"|"&amp;D181,'Facturi emise'!$A$5:$A$1004,0)),""))</f>
        <v/>
      </c>
      <c r="J181" s="25" t="str">
        <f>IF(OR(N181="",D181=""),"",IFERROR(INDEX('Facturi emise'!$K$5:$K$1004,MATCH(N181&amp;"|"&amp;D181,'Facturi emise'!$A$5:$A$1004,0)),""))</f>
        <v/>
      </c>
      <c r="K181" s="26" t="str">
        <f t="shared" si="7"/>
        <v/>
      </c>
      <c r="L181" s="26" t="str">
        <f t="shared" si="8"/>
        <v/>
      </c>
      <c r="M181" s="27" t="str">
        <f>IF(B181="","",TRIM(IF(N181="","Factura storno nu există în registru. ",IF(ISNA(MATCH(N181&amp;"|"&amp;D181,'Facturi emise'!$A$5:$A$1004,0)),"Linia nu există în factura inițială. ",""))&amp;IF(N(H181)&lt;=0,"Lipsește cantitatea stornată. ","")&amp;IF(AND(N(I181)=IFERROR(INDEX('Facturi emise'!$J$5:$J$1004,MATCH(N181&amp;"|"&amp;D181,'Facturi emise'!$A$5:$A$1004,0)),0),SUMIFS($H$5:$H$1004,$N$5:$N$1004,N181,$D$5:$D$1004,D181,$I$5:$I$1004,I181)&gt;N(G181)),"Stornezi mai mult decât s-a facturat. ","")&amp;IF(AND(N(I181)&gt;0,N(I181)&lt;IFERROR(INDEX('Facturi emise'!$J$5:$J$1004,MATCH(N181&amp;"|"&amp;D181,'Facturi emise'!$A$5:$A$1004,0)),0)),"Reducere de preț pe unitate. ","")))</f>
        <v/>
      </c>
      <c r="N181" s="28" t="str">
        <f>IF(B181="","",IFERROR(INDEX('Registru stornări'!$D$5:$D$304,MATCH(B181,'Registru stornări'!$B$5:$B$304,0)),""))</f>
        <v/>
      </c>
    </row>
    <row r="182" spans="1:14" x14ac:dyDescent="0.2">
      <c r="A182" s="1" t="str">
        <f t="shared" si="6"/>
        <v/>
      </c>
      <c r="B182" s="9"/>
      <c r="C182" s="10" t="str">
        <f>IF(B182="","",COUNTIF(INDEX($B:$B,5):B182,B182))</f>
        <v/>
      </c>
      <c r="D182" s="9"/>
      <c r="E182" s="24" t="str">
        <f>IF(OR(N182="",D182=""),"",IFERROR(INDEX('Facturi emise'!$G$5:$G$1004,MATCH(N182&amp;"|"&amp;D182,'Facturi emise'!$A$5:$A$1004,0)),""))</f>
        <v/>
      </c>
      <c r="F182" s="10" t="str">
        <f>IF(OR(N182="",D182=""),"",IFERROR(INDEX('Facturi emise'!$H$5:$H$1004,MATCH(N182&amp;"|"&amp;D182,'Facturi emise'!$A$5:$A$1004,0)),""))</f>
        <v/>
      </c>
      <c r="G182" s="24" t="str">
        <f>IF(OR(N182="",D182=""),"",IFERROR(INDEX('Facturi emise'!$I$5:$I$1004,MATCH(N182&amp;"|"&amp;D182,'Facturi emise'!$A$5:$A$1004,0)),""))</f>
        <v/>
      </c>
      <c r="H182" s="6"/>
      <c r="I182" s="14" t="str">
        <f>IF(OR(N182="",D182=""),"",IFERROR(INDEX('Facturi emise'!$J$5:$J$1004,MATCH(N182&amp;"|"&amp;D182,'Facturi emise'!$A$5:$A$1004,0)),""))</f>
        <v/>
      </c>
      <c r="J182" s="25" t="str">
        <f>IF(OR(N182="",D182=""),"",IFERROR(INDEX('Facturi emise'!$K$5:$K$1004,MATCH(N182&amp;"|"&amp;D182,'Facturi emise'!$A$5:$A$1004,0)),""))</f>
        <v/>
      </c>
      <c r="K182" s="26" t="str">
        <f t="shared" si="7"/>
        <v/>
      </c>
      <c r="L182" s="26" t="str">
        <f t="shared" si="8"/>
        <v/>
      </c>
      <c r="M182" s="27" t="str">
        <f>IF(B182="","",TRIM(IF(N182="","Factura storno nu există în registru. ",IF(ISNA(MATCH(N182&amp;"|"&amp;D182,'Facturi emise'!$A$5:$A$1004,0)),"Linia nu există în factura inițială. ",""))&amp;IF(N(H182)&lt;=0,"Lipsește cantitatea stornată. ","")&amp;IF(AND(N(I182)=IFERROR(INDEX('Facturi emise'!$J$5:$J$1004,MATCH(N182&amp;"|"&amp;D182,'Facturi emise'!$A$5:$A$1004,0)),0),SUMIFS($H$5:$H$1004,$N$5:$N$1004,N182,$D$5:$D$1004,D182,$I$5:$I$1004,I182)&gt;N(G182)),"Stornezi mai mult decât s-a facturat. ","")&amp;IF(AND(N(I182)&gt;0,N(I182)&lt;IFERROR(INDEX('Facturi emise'!$J$5:$J$1004,MATCH(N182&amp;"|"&amp;D182,'Facturi emise'!$A$5:$A$1004,0)),0)),"Reducere de preț pe unitate. ","")))</f>
        <v/>
      </c>
      <c r="N182" s="28" t="str">
        <f>IF(B182="","",IFERROR(INDEX('Registru stornări'!$D$5:$D$304,MATCH(B182,'Registru stornări'!$B$5:$B$304,0)),""))</f>
        <v/>
      </c>
    </row>
    <row r="183" spans="1:14" x14ac:dyDescent="0.2">
      <c r="A183" s="1" t="str">
        <f t="shared" si="6"/>
        <v/>
      </c>
      <c r="B183" s="9"/>
      <c r="C183" s="10" t="str">
        <f>IF(B183="","",COUNTIF(INDEX($B:$B,5):B183,B183))</f>
        <v/>
      </c>
      <c r="D183" s="9"/>
      <c r="E183" s="24" t="str">
        <f>IF(OR(N183="",D183=""),"",IFERROR(INDEX('Facturi emise'!$G$5:$G$1004,MATCH(N183&amp;"|"&amp;D183,'Facturi emise'!$A$5:$A$1004,0)),""))</f>
        <v/>
      </c>
      <c r="F183" s="10" t="str">
        <f>IF(OR(N183="",D183=""),"",IFERROR(INDEX('Facturi emise'!$H$5:$H$1004,MATCH(N183&amp;"|"&amp;D183,'Facturi emise'!$A$5:$A$1004,0)),""))</f>
        <v/>
      </c>
      <c r="G183" s="24" t="str">
        <f>IF(OR(N183="",D183=""),"",IFERROR(INDEX('Facturi emise'!$I$5:$I$1004,MATCH(N183&amp;"|"&amp;D183,'Facturi emise'!$A$5:$A$1004,0)),""))</f>
        <v/>
      </c>
      <c r="H183" s="6"/>
      <c r="I183" s="14" t="str">
        <f>IF(OR(N183="",D183=""),"",IFERROR(INDEX('Facturi emise'!$J$5:$J$1004,MATCH(N183&amp;"|"&amp;D183,'Facturi emise'!$A$5:$A$1004,0)),""))</f>
        <v/>
      </c>
      <c r="J183" s="25" t="str">
        <f>IF(OR(N183="",D183=""),"",IFERROR(INDEX('Facturi emise'!$K$5:$K$1004,MATCH(N183&amp;"|"&amp;D183,'Facturi emise'!$A$5:$A$1004,0)),""))</f>
        <v/>
      </c>
      <c r="K183" s="26" t="str">
        <f t="shared" si="7"/>
        <v/>
      </c>
      <c r="L183" s="26" t="str">
        <f t="shared" si="8"/>
        <v/>
      </c>
      <c r="M183" s="27" t="str">
        <f>IF(B183="","",TRIM(IF(N183="","Factura storno nu există în registru. ",IF(ISNA(MATCH(N183&amp;"|"&amp;D183,'Facturi emise'!$A$5:$A$1004,0)),"Linia nu există în factura inițială. ",""))&amp;IF(N(H183)&lt;=0,"Lipsește cantitatea stornată. ","")&amp;IF(AND(N(I183)=IFERROR(INDEX('Facturi emise'!$J$5:$J$1004,MATCH(N183&amp;"|"&amp;D183,'Facturi emise'!$A$5:$A$1004,0)),0),SUMIFS($H$5:$H$1004,$N$5:$N$1004,N183,$D$5:$D$1004,D183,$I$5:$I$1004,I183)&gt;N(G183)),"Stornezi mai mult decât s-a facturat. ","")&amp;IF(AND(N(I183)&gt;0,N(I183)&lt;IFERROR(INDEX('Facturi emise'!$J$5:$J$1004,MATCH(N183&amp;"|"&amp;D183,'Facturi emise'!$A$5:$A$1004,0)),0)),"Reducere de preț pe unitate. ","")))</f>
        <v/>
      </c>
      <c r="N183" s="28" t="str">
        <f>IF(B183="","",IFERROR(INDEX('Registru stornări'!$D$5:$D$304,MATCH(B183,'Registru stornări'!$B$5:$B$304,0)),""))</f>
        <v/>
      </c>
    </row>
    <row r="184" spans="1:14" x14ac:dyDescent="0.2">
      <c r="A184" s="1" t="str">
        <f t="shared" si="6"/>
        <v/>
      </c>
      <c r="B184" s="9"/>
      <c r="C184" s="10" t="str">
        <f>IF(B184="","",COUNTIF(INDEX($B:$B,5):B184,B184))</f>
        <v/>
      </c>
      <c r="D184" s="9"/>
      <c r="E184" s="24" t="str">
        <f>IF(OR(N184="",D184=""),"",IFERROR(INDEX('Facturi emise'!$G$5:$G$1004,MATCH(N184&amp;"|"&amp;D184,'Facturi emise'!$A$5:$A$1004,0)),""))</f>
        <v/>
      </c>
      <c r="F184" s="10" t="str">
        <f>IF(OR(N184="",D184=""),"",IFERROR(INDEX('Facturi emise'!$H$5:$H$1004,MATCH(N184&amp;"|"&amp;D184,'Facturi emise'!$A$5:$A$1004,0)),""))</f>
        <v/>
      </c>
      <c r="G184" s="24" t="str">
        <f>IF(OR(N184="",D184=""),"",IFERROR(INDEX('Facturi emise'!$I$5:$I$1004,MATCH(N184&amp;"|"&amp;D184,'Facturi emise'!$A$5:$A$1004,0)),""))</f>
        <v/>
      </c>
      <c r="H184" s="6"/>
      <c r="I184" s="14" t="str">
        <f>IF(OR(N184="",D184=""),"",IFERROR(INDEX('Facturi emise'!$J$5:$J$1004,MATCH(N184&amp;"|"&amp;D184,'Facturi emise'!$A$5:$A$1004,0)),""))</f>
        <v/>
      </c>
      <c r="J184" s="25" t="str">
        <f>IF(OR(N184="",D184=""),"",IFERROR(INDEX('Facturi emise'!$K$5:$K$1004,MATCH(N184&amp;"|"&amp;D184,'Facturi emise'!$A$5:$A$1004,0)),""))</f>
        <v/>
      </c>
      <c r="K184" s="26" t="str">
        <f t="shared" si="7"/>
        <v/>
      </c>
      <c r="L184" s="26" t="str">
        <f t="shared" si="8"/>
        <v/>
      </c>
      <c r="M184" s="27" t="str">
        <f>IF(B184="","",TRIM(IF(N184="","Factura storno nu există în registru. ",IF(ISNA(MATCH(N184&amp;"|"&amp;D184,'Facturi emise'!$A$5:$A$1004,0)),"Linia nu există în factura inițială. ",""))&amp;IF(N(H184)&lt;=0,"Lipsește cantitatea stornată. ","")&amp;IF(AND(N(I184)=IFERROR(INDEX('Facturi emise'!$J$5:$J$1004,MATCH(N184&amp;"|"&amp;D184,'Facturi emise'!$A$5:$A$1004,0)),0),SUMIFS($H$5:$H$1004,$N$5:$N$1004,N184,$D$5:$D$1004,D184,$I$5:$I$1004,I184)&gt;N(G184)),"Stornezi mai mult decât s-a facturat. ","")&amp;IF(AND(N(I184)&gt;0,N(I184)&lt;IFERROR(INDEX('Facturi emise'!$J$5:$J$1004,MATCH(N184&amp;"|"&amp;D184,'Facturi emise'!$A$5:$A$1004,0)),0)),"Reducere de preț pe unitate. ","")))</f>
        <v/>
      </c>
      <c r="N184" s="28" t="str">
        <f>IF(B184="","",IFERROR(INDEX('Registru stornări'!$D$5:$D$304,MATCH(B184,'Registru stornări'!$B$5:$B$304,0)),""))</f>
        <v/>
      </c>
    </row>
    <row r="185" spans="1:14" x14ac:dyDescent="0.2">
      <c r="A185" s="1" t="str">
        <f t="shared" si="6"/>
        <v/>
      </c>
      <c r="B185" s="9"/>
      <c r="C185" s="10" t="str">
        <f>IF(B185="","",COUNTIF(INDEX($B:$B,5):B185,B185))</f>
        <v/>
      </c>
      <c r="D185" s="9"/>
      <c r="E185" s="24" t="str">
        <f>IF(OR(N185="",D185=""),"",IFERROR(INDEX('Facturi emise'!$G$5:$G$1004,MATCH(N185&amp;"|"&amp;D185,'Facturi emise'!$A$5:$A$1004,0)),""))</f>
        <v/>
      </c>
      <c r="F185" s="10" t="str">
        <f>IF(OR(N185="",D185=""),"",IFERROR(INDEX('Facturi emise'!$H$5:$H$1004,MATCH(N185&amp;"|"&amp;D185,'Facturi emise'!$A$5:$A$1004,0)),""))</f>
        <v/>
      </c>
      <c r="G185" s="24" t="str">
        <f>IF(OR(N185="",D185=""),"",IFERROR(INDEX('Facturi emise'!$I$5:$I$1004,MATCH(N185&amp;"|"&amp;D185,'Facturi emise'!$A$5:$A$1004,0)),""))</f>
        <v/>
      </c>
      <c r="H185" s="6"/>
      <c r="I185" s="14" t="str">
        <f>IF(OR(N185="",D185=""),"",IFERROR(INDEX('Facturi emise'!$J$5:$J$1004,MATCH(N185&amp;"|"&amp;D185,'Facturi emise'!$A$5:$A$1004,0)),""))</f>
        <v/>
      </c>
      <c r="J185" s="25" t="str">
        <f>IF(OR(N185="",D185=""),"",IFERROR(INDEX('Facturi emise'!$K$5:$K$1004,MATCH(N185&amp;"|"&amp;D185,'Facturi emise'!$A$5:$A$1004,0)),""))</f>
        <v/>
      </c>
      <c r="K185" s="26" t="str">
        <f t="shared" si="7"/>
        <v/>
      </c>
      <c r="L185" s="26" t="str">
        <f t="shared" si="8"/>
        <v/>
      </c>
      <c r="M185" s="27" t="str">
        <f>IF(B185="","",TRIM(IF(N185="","Factura storno nu există în registru. ",IF(ISNA(MATCH(N185&amp;"|"&amp;D185,'Facturi emise'!$A$5:$A$1004,0)),"Linia nu există în factura inițială. ",""))&amp;IF(N(H185)&lt;=0,"Lipsește cantitatea stornată. ","")&amp;IF(AND(N(I185)=IFERROR(INDEX('Facturi emise'!$J$5:$J$1004,MATCH(N185&amp;"|"&amp;D185,'Facturi emise'!$A$5:$A$1004,0)),0),SUMIFS($H$5:$H$1004,$N$5:$N$1004,N185,$D$5:$D$1004,D185,$I$5:$I$1004,I185)&gt;N(G185)),"Stornezi mai mult decât s-a facturat. ","")&amp;IF(AND(N(I185)&gt;0,N(I185)&lt;IFERROR(INDEX('Facturi emise'!$J$5:$J$1004,MATCH(N185&amp;"|"&amp;D185,'Facturi emise'!$A$5:$A$1004,0)),0)),"Reducere de preț pe unitate. ","")))</f>
        <v/>
      </c>
      <c r="N185" s="28" t="str">
        <f>IF(B185="","",IFERROR(INDEX('Registru stornări'!$D$5:$D$304,MATCH(B185,'Registru stornări'!$B$5:$B$304,0)),""))</f>
        <v/>
      </c>
    </row>
    <row r="186" spans="1:14" x14ac:dyDescent="0.2">
      <c r="A186" s="1" t="str">
        <f t="shared" si="6"/>
        <v/>
      </c>
      <c r="B186" s="9"/>
      <c r="C186" s="10" t="str">
        <f>IF(B186="","",COUNTIF(INDEX($B:$B,5):B186,B186))</f>
        <v/>
      </c>
      <c r="D186" s="9"/>
      <c r="E186" s="24" t="str">
        <f>IF(OR(N186="",D186=""),"",IFERROR(INDEX('Facturi emise'!$G$5:$G$1004,MATCH(N186&amp;"|"&amp;D186,'Facturi emise'!$A$5:$A$1004,0)),""))</f>
        <v/>
      </c>
      <c r="F186" s="10" t="str">
        <f>IF(OR(N186="",D186=""),"",IFERROR(INDEX('Facturi emise'!$H$5:$H$1004,MATCH(N186&amp;"|"&amp;D186,'Facturi emise'!$A$5:$A$1004,0)),""))</f>
        <v/>
      </c>
      <c r="G186" s="24" t="str">
        <f>IF(OR(N186="",D186=""),"",IFERROR(INDEX('Facturi emise'!$I$5:$I$1004,MATCH(N186&amp;"|"&amp;D186,'Facturi emise'!$A$5:$A$1004,0)),""))</f>
        <v/>
      </c>
      <c r="H186" s="6"/>
      <c r="I186" s="14" t="str">
        <f>IF(OR(N186="",D186=""),"",IFERROR(INDEX('Facturi emise'!$J$5:$J$1004,MATCH(N186&amp;"|"&amp;D186,'Facturi emise'!$A$5:$A$1004,0)),""))</f>
        <v/>
      </c>
      <c r="J186" s="25" t="str">
        <f>IF(OR(N186="",D186=""),"",IFERROR(INDEX('Facturi emise'!$K$5:$K$1004,MATCH(N186&amp;"|"&amp;D186,'Facturi emise'!$A$5:$A$1004,0)),""))</f>
        <v/>
      </c>
      <c r="K186" s="26" t="str">
        <f t="shared" si="7"/>
        <v/>
      </c>
      <c r="L186" s="26" t="str">
        <f t="shared" si="8"/>
        <v/>
      </c>
      <c r="M186" s="27" t="str">
        <f>IF(B186="","",TRIM(IF(N186="","Factura storno nu există în registru. ",IF(ISNA(MATCH(N186&amp;"|"&amp;D186,'Facturi emise'!$A$5:$A$1004,0)),"Linia nu există în factura inițială. ",""))&amp;IF(N(H186)&lt;=0,"Lipsește cantitatea stornată. ","")&amp;IF(AND(N(I186)=IFERROR(INDEX('Facturi emise'!$J$5:$J$1004,MATCH(N186&amp;"|"&amp;D186,'Facturi emise'!$A$5:$A$1004,0)),0),SUMIFS($H$5:$H$1004,$N$5:$N$1004,N186,$D$5:$D$1004,D186,$I$5:$I$1004,I186)&gt;N(G186)),"Stornezi mai mult decât s-a facturat. ","")&amp;IF(AND(N(I186)&gt;0,N(I186)&lt;IFERROR(INDEX('Facturi emise'!$J$5:$J$1004,MATCH(N186&amp;"|"&amp;D186,'Facturi emise'!$A$5:$A$1004,0)),0)),"Reducere de preț pe unitate. ","")))</f>
        <v/>
      </c>
      <c r="N186" s="28" t="str">
        <f>IF(B186="","",IFERROR(INDEX('Registru stornări'!$D$5:$D$304,MATCH(B186,'Registru stornări'!$B$5:$B$304,0)),""))</f>
        <v/>
      </c>
    </row>
    <row r="187" spans="1:14" x14ac:dyDescent="0.2">
      <c r="A187" s="1" t="str">
        <f t="shared" si="6"/>
        <v/>
      </c>
      <c r="B187" s="9"/>
      <c r="C187" s="10" t="str">
        <f>IF(B187="","",COUNTIF(INDEX($B:$B,5):B187,B187))</f>
        <v/>
      </c>
      <c r="D187" s="9"/>
      <c r="E187" s="24" t="str">
        <f>IF(OR(N187="",D187=""),"",IFERROR(INDEX('Facturi emise'!$G$5:$G$1004,MATCH(N187&amp;"|"&amp;D187,'Facturi emise'!$A$5:$A$1004,0)),""))</f>
        <v/>
      </c>
      <c r="F187" s="10" t="str">
        <f>IF(OR(N187="",D187=""),"",IFERROR(INDEX('Facturi emise'!$H$5:$H$1004,MATCH(N187&amp;"|"&amp;D187,'Facturi emise'!$A$5:$A$1004,0)),""))</f>
        <v/>
      </c>
      <c r="G187" s="24" t="str">
        <f>IF(OR(N187="",D187=""),"",IFERROR(INDEX('Facturi emise'!$I$5:$I$1004,MATCH(N187&amp;"|"&amp;D187,'Facturi emise'!$A$5:$A$1004,0)),""))</f>
        <v/>
      </c>
      <c r="H187" s="6"/>
      <c r="I187" s="14" t="str">
        <f>IF(OR(N187="",D187=""),"",IFERROR(INDEX('Facturi emise'!$J$5:$J$1004,MATCH(N187&amp;"|"&amp;D187,'Facturi emise'!$A$5:$A$1004,0)),""))</f>
        <v/>
      </c>
      <c r="J187" s="25" t="str">
        <f>IF(OR(N187="",D187=""),"",IFERROR(INDEX('Facturi emise'!$K$5:$K$1004,MATCH(N187&amp;"|"&amp;D187,'Facturi emise'!$A$5:$A$1004,0)),""))</f>
        <v/>
      </c>
      <c r="K187" s="26" t="str">
        <f t="shared" si="7"/>
        <v/>
      </c>
      <c r="L187" s="26" t="str">
        <f t="shared" si="8"/>
        <v/>
      </c>
      <c r="M187" s="27" t="str">
        <f>IF(B187="","",TRIM(IF(N187="","Factura storno nu există în registru. ",IF(ISNA(MATCH(N187&amp;"|"&amp;D187,'Facturi emise'!$A$5:$A$1004,0)),"Linia nu există în factura inițială. ",""))&amp;IF(N(H187)&lt;=0,"Lipsește cantitatea stornată. ","")&amp;IF(AND(N(I187)=IFERROR(INDEX('Facturi emise'!$J$5:$J$1004,MATCH(N187&amp;"|"&amp;D187,'Facturi emise'!$A$5:$A$1004,0)),0),SUMIFS($H$5:$H$1004,$N$5:$N$1004,N187,$D$5:$D$1004,D187,$I$5:$I$1004,I187)&gt;N(G187)),"Stornezi mai mult decât s-a facturat. ","")&amp;IF(AND(N(I187)&gt;0,N(I187)&lt;IFERROR(INDEX('Facturi emise'!$J$5:$J$1004,MATCH(N187&amp;"|"&amp;D187,'Facturi emise'!$A$5:$A$1004,0)),0)),"Reducere de preț pe unitate. ","")))</f>
        <v/>
      </c>
      <c r="N187" s="28" t="str">
        <f>IF(B187="","",IFERROR(INDEX('Registru stornări'!$D$5:$D$304,MATCH(B187,'Registru stornări'!$B$5:$B$304,0)),""))</f>
        <v/>
      </c>
    </row>
    <row r="188" spans="1:14" x14ac:dyDescent="0.2">
      <c r="A188" s="1" t="str">
        <f t="shared" si="6"/>
        <v/>
      </c>
      <c r="B188" s="9"/>
      <c r="C188" s="10" t="str">
        <f>IF(B188="","",COUNTIF(INDEX($B:$B,5):B188,B188))</f>
        <v/>
      </c>
      <c r="D188" s="9"/>
      <c r="E188" s="24" t="str">
        <f>IF(OR(N188="",D188=""),"",IFERROR(INDEX('Facturi emise'!$G$5:$G$1004,MATCH(N188&amp;"|"&amp;D188,'Facturi emise'!$A$5:$A$1004,0)),""))</f>
        <v/>
      </c>
      <c r="F188" s="10" t="str">
        <f>IF(OR(N188="",D188=""),"",IFERROR(INDEX('Facturi emise'!$H$5:$H$1004,MATCH(N188&amp;"|"&amp;D188,'Facturi emise'!$A$5:$A$1004,0)),""))</f>
        <v/>
      </c>
      <c r="G188" s="24" t="str">
        <f>IF(OR(N188="",D188=""),"",IFERROR(INDEX('Facturi emise'!$I$5:$I$1004,MATCH(N188&amp;"|"&amp;D188,'Facturi emise'!$A$5:$A$1004,0)),""))</f>
        <v/>
      </c>
      <c r="H188" s="6"/>
      <c r="I188" s="14" t="str">
        <f>IF(OR(N188="",D188=""),"",IFERROR(INDEX('Facturi emise'!$J$5:$J$1004,MATCH(N188&amp;"|"&amp;D188,'Facturi emise'!$A$5:$A$1004,0)),""))</f>
        <v/>
      </c>
      <c r="J188" s="25" t="str">
        <f>IF(OR(N188="",D188=""),"",IFERROR(INDEX('Facturi emise'!$K$5:$K$1004,MATCH(N188&amp;"|"&amp;D188,'Facturi emise'!$A$5:$A$1004,0)),""))</f>
        <v/>
      </c>
      <c r="K188" s="26" t="str">
        <f t="shared" si="7"/>
        <v/>
      </c>
      <c r="L188" s="26" t="str">
        <f t="shared" si="8"/>
        <v/>
      </c>
      <c r="M188" s="27" t="str">
        <f>IF(B188="","",TRIM(IF(N188="","Factura storno nu există în registru. ",IF(ISNA(MATCH(N188&amp;"|"&amp;D188,'Facturi emise'!$A$5:$A$1004,0)),"Linia nu există în factura inițială. ",""))&amp;IF(N(H188)&lt;=0,"Lipsește cantitatea stornată. ","")&amp;IF(AND(N(I188)=IFERROR(INDEX('Facturi emise'!$J$5:$J$1004,MATCH(N188&amp;"|"&amp;D188,'Facturi emise'!$A$5:$A$1004,0)),0),SUMIFS($H$5:$H$1004,$N$5:$N$1004,N188,$D$5:$D$1004,D188,$I$5:$I$1004,I188)&gt;N(G188)),"Stornezi mai mult decât s-a facturat. ","")&amp;IF(AND(N(I188)&gt;0,N(I188)&lt;IFERROR(INDEX('Facturi emise'!$J$5:$J$1004,MATCH(N188&amp;"|"&amp;D188,'Facturi emise'!$A$5:$A$1004,0)),0)),"Reducere de preț pe unitate. ","")))</f>
        <v/>
      </c>
      <c r="N188" s="28" t="str">
        <f>IF(B188="","",IFERROR(INDEX('Registru stornări'!$D$5:$D$304,MATCH(B188,'Registru stornări'!$B$5:$B$304,0)),""))</f>
        <v/>
      </c>
    </row>
    <row r="189" spans="1:14" x14ac:dyDescent="0.2">
      <c r="A189" s="1" t="str">
        <f t="shared" si="6"/>
        <v/>
      </c>
      <c r="B189" s="9"/>
      <c r="C189" s="10" t="str">
        <f>IF(B189="","",COUNTIF(INDEX($B:$B,5):B189,B189))</f>
        <v/>
      </c>
      <c r="D189" s="9"/>
      <c r="E189" s="24" t="str">
        <f>IF(OR(N189="",D189=""),"",IFERROR(INDEX('Facturi emise'!$G$5:$G$1004,MATCH(N189&amp;"|"&amp;D189,'Facturi emise'!$A$5:$A$1004,0)),""))</f>
        <v/>
      </c>
      <c r="F189" s="10" t="str">
        <f>IF(OR(N189="",D189=""),"",IFERROR(INDEX('Facturi emise'!$H$5:$H$1004,MATCH(N189&amp;"|"&amp;D189,'Facturi emise'!$A$5:$A$1004,0)),""))</f>
        <v/>
      </c>
      <c r="G189" s="24" t="str">
        <f>IF(OR(N189="",D189=""),"",IFERROR(INDEX('Facturi emise'!$I$5:$I$1004,MATCH(N189&amp;"|"&amp;D189,'Facturi emise'!$A$5:$A$1004,0)),""))</f>
        <v/>
      </c>
      <c r="H189" s="6"/>
      <c r="I189" s="14" t="str">
        <f>IF(OR(N189="",D189=""),"",IFERROR(INDEX('Facturi emise'!$J$5:$J$1004,MATCH(N189&amp;"|"&amp;D189,'Facturi emise'!$A$5:$A$1004,0)),""))</f>
        <v/>
      </c>
      <c r="J189" s="25" t="str">
        <f>IF(OR(N189="",D189=""),"",IFERROR(INDEX('Facturi emise'!$K$5:$K$1004,MATCH(N189&amp;"|"&amp;D189,'Facturi emise'!$A$5:$A$1004,0)),""))</f>
        <v/>
      </c>
      <c r="K189" s="26" t="str">
        <f t="shared" si="7"/>
        <v/>
      </c>
      <c r="L189" s="26" t="str">
        <f t="shared" si="8"/>
        <v/>
      </c>
      <c r="M189" s="27" t="str">
        <f>IF(B189="","",TRIM(IF(N189="","Factura storno nu există în registru. ",IF(ISNA(MATCH(N189&amp;"|"&amp;D189,'Facturi emise'!$A$5:$A$1004,0)),"Linia nu există în factura inițială. ",""))&amp;IF(N(H189)&lt;=0,"Lipsește cantitatea stornată. ","")&amp;IF(AND(N(I189)=IFERROR(INDEX('Facturi emise'!$J$5:$J$1004,MATCH(N189&amp;"|"&amp;D189,'Facturi emise'!$A$5:$A$1004,0)),0),SUMIFS($H$5:$H$1004,$N$5:$N$1004,N189,$D$5:$D$1004,D189,$I$5:$I$1004,I189)&gt;N(G189)),"Stornezi mai mult decât s-a facturat. ","")&amp;IF(AND(N(I189)&gt;0,N(I189)&lt;IFERROR(INDEX('Facturi emise'!$J$5:$J$1004,MATCH(N189&amp;"|"&amp;D189,'Facturi emise'!$A$5:$A$1004,0)),0)),"Reducere de preț pe unitate. ","")))</f>
        <v/>
      </c>
      <c r="N189" s="28" t="str">
        <f>IF(B189="","",IFERROR(INDEX('Registru stornări'!$D$5:$D$304,MATCH(B189,'Registru stornări'!$B$5:$B$304,0)),""))</f>
        <v/>
      </c>
    </row>
    <row r="190" spans="1:14" x14ac:dyDescent="0.2">
      <c r="A190" s="1" t="str">
        <f t="shared" si="6"/>
        <v/>
      </c>
      <c r="B190" s="9"/>
      <c r="C190" s="10" t="str">
        <f>IF(B190="","",COUNTIF(INDEX($B:$B,5):B190,B190))</f>
        <v/>
      </c>
      <c r="D190" s="9"/>
      <c r="E190" s="24" t="str">
        <f>IF(OR(N190="",D190=""),"",IFERROR(INDEX('Facturi emise'!$G$5:$G$1004,MATCH(N190&amp;"|"&amp;D190,'Facturi emise'!$A$5:$A$1004,0)),""))</f>
        <v/>
      </c>
      <c r="F190" s="10" t="str">
        <f>IF(OR(N190="",D190=""),"",IFERROR(INDEX('Facturi emise'!$H$5:$H$1004,MATCH(N190&amp;"|"&amp;D190,'Facturi emise'!$A$5:$A$1004,0)),""))</f>
        <v/>
      </c>
      <c r="G190" s="24" t="str">
        <f>IF(OR(N190="",D190=""),"",IFERROR(INDEX('Facturi emise'!$I$5:$I$1004,MATCH(N190&amp;"|"&amp;D190,'Facturi emise'!$A$5:$A$1004,0)),""))</f>
        <v/>
      </c>
      <c r="H190" s="6"/>
      <c r="I190" s="14" t="str">
        <f>IF(OR(N190="",D190=""),"",IFERROR(INDEX('Facturi emise'!$J$5:$J$1004,MATCH(N190&amp;"|"&amp;D190,'Facturi emise'!$A$5:$A$1004,0)),""))</f>
        <v/>
      </c>
      <c r="J190" s="25" t="str">
        <f>IF(OR(N190="",D190=""),"",IFERROR(INDEX('Facturi emise'!$K$5:$K$1004,MATCH(N190&amp;"|"&amp;D190,'Facturi emise'!$A$5:$A$1004,0)),""))</f>
        <v/>
      </c>
      <c r="K190" s="26" t="str">
        <f t="shared" si="7"/>
        <v/>
      </c>
      <c r="L190" s="26" t="str">
        <f t="shared" si="8"/>
        <v/>
      </c>
      <c r="M190" s="27" t="str">
        <f>IF(B190="","",TRIM(IF(N190="","Factura storno nu există în registru. ",IF(ISNA(MATCH(N190&amp;"|"&amp;D190,'Facturi emise'!$A$5:$A$1004,0)),"Linia nu există în factura inițială. ",""))&amp;IF(N(H190)&lt;=0,"Lipsește cantitatea stornată. ","")&amp;IF(AND(N(I190)=IFERROR(INDEX('Facturi emise'!$J$5:$J$1004,MATCH(N190&amp;"|"&amp;D190,'Facturi emise'!$A$5:$A$1004,0)),0),SUMIFS($H$5:$H$1004,$N$5:$N$1004,N190,$D$5:$D$1004,D190,$I$5:$I$1004,I190)&gt;N(G190)),"Stornezi mai mult decât s-a facturat. ","")&amp;IF(AND(N(I190)&gt;0,N(I190)&lt;IFERROR(INDEX('Facturi emise'!$J$5:$J$1004,MATCH(N190&amp;"|"&amp;D190,'Facturi emise'!$A$5:$A$1004,0)),0)),"Reducere de preț pe unitate. ","")))</f>
        <v/>
      </c>
      <c r="N190" s="28" t="str">
        <f>IF(B190="","",IFERROR(INDEX('Registru stornări'!$D$5:$D$304,MATCH(B190,'Registru stornări'!$B$5:$B$304,0)),""))</f>
        <v/>
      </c>
    </row>
    <row r="191" spans="1:14" x14ac:dyDescent="0.2">
      <c r="A191" s="1" t="str">
        <f t="shared" si="6"/>
        <v/>
      </c>
      <c r="B191" s="9"/>
      <c r="C191" s="10" t="str">
        <f>IF(B191="","",COUNTIF(INDEX($B:$B,5):B191,B191))</f>
        <v/>
      </c>
      <c r="D191" s="9"/>
      <c r="E191" s="24" t="str">
        <f>IF(OR(N191="",D191=""),"",IFERROR(INDEX('Facturi emise'!$G$5:$G$1004,MATCH(N191&amp;"|"&amp;D191,'Facturi emise'!$A$5:$A$1004,0)),""))</f>
        <v/>
      </c>
      <c r="F191" s="10" t="str">
        <f>IF(OR(N191="",D191=""),"",IFERROR(INDEX('Facturi emise'!$H$5:$H$1004,MATCH(N191&amp;"|"&amp;D191,'Facturi emise'!$A$5:$A$1004,0)),""))</f>
        <v/>
      </c>
      <c r="G191" s="24" t="str">
        <f>IF(OR(N191="",D191=""),"",IFERROR(INDEX('Facturi emise'!$I$5:$I$1004,MATCH(N191&amp;"|"&amp;D191,'Facturi emise'!$A$5:$A$1004,0)),""))</f>
        <v/>
      </c>
      <c r="H191" s="6"/>
      <c r="I191" s="14" t="str">
        <f>IF(OR(N191="",D191=""),"",IFERROR(INDEX('Facturi emise'!$J$5:$J$1004,MATCH(N191&amp;"|"&amp;D191,'Facturi emise'!$A$5:$A$1004,0)),""))</f>
        <v/>
      </c>
      <c r="J191" s="25" t="str">
        <f>IF(OR(N191="",D191=""),"",IFERROR(INDEX('Facturi emise'!$K$5:$K$1004,MATCH(N191&amp;"|"&amp;D191,'Facturi emise'!$A$5:$A$1004,0)),""))</f>
        <v/>
      </c>
      <c r="K191" s="26" t="str">
        <f t="shared" si="7"/>
        <v/>
      </c>
      <c r="L191" s="26" t="str">
        <f t="shared" si="8"/>
        <v/>
      </c>
      <c r="M191" s="27" t="str">
        <f>IF(B191="","",TRIM(IF(N191="","Factura storno nu există în registru. ",IF(ISNA(MATCH(N191&amp;"|"&amp;D191,'Facturi emise'!$A$5:$A$1004,0)),"Linia nu există în factura inițială. ",""))&amp;IF(N(H191)&lt;=0,"Lipsește cantitatea stornată. ","")&amp;IF(AND(N(I191)=IFERROR(INDEX('Facturi emise'!$J$5:$J$1004,MATCH(N191&amp;"|"&amp;D191,'Facturi emise'!$A$5:$A$1004,0)),0),SUMIFS($H$5:$H$1004,$N$5:$N$1004,N191,$D$5:$D$1004,D191,$I$5:$I$1004,I191)&gt;N(G191)),"Stornezi mai mult decât s-a facturat. ","")&amp;IF(AND(N(I191)&gt;0,N(I191)&lt;IFERROR(INDEX('Facturi emise'!$J$5:$J$1004,MATCH(N191&amp;"|"&amp;D191,'Facturi emise'!$A$5:$A$1004,0)),0)),"Reducere de preț pe unitate. ","")))</f>
        <v/>
      </c>
      <c r="N191" s="28" t="str">
        <f>IF(B191="","",IFERROR(INDEX('Registru stornări'!$D$5:$D$304,MATCH(B191,'Registru stornări'!$B$5:$B$304,0)),""))</f>
        <v/>
      </c>
    </row>
    <row r="192" spans="1:14" x14ac:dyDescent="0.2">
      <c r="A192" s="1" t="str">
        <f t="shared" si="6"/>
        <v/>
      </c>
      <c r="B192" s="9"/>
      <c r="C192" s="10" t="str">
        <f>IF(B192="","",COUNTIF(INDEX($B:$B,5):B192,B192))</f>
        <v/>
      </c>
      <c r="D192" s="9"/>
      <c r="E192" s="24" t="str">
        <f>IF(OR(N192="",D192=""),"",IFERROR(INDEX('Facturi emise'!$G$5:$G$1004,MATCH(N192&amp;"|"&amp;D192,'Facturi emise'!$A$5:$A$1004,0)),""))</f>
        <v/>
      </c>
      <c r="F192" s="10" t="str">
        <f>IF(OR(N192="",D192=""),"",IFERROR(INDEX('Facturi emise'!$H$5:$H$1004,MATCH(N192&amp;"|"&amp;D192,'Facturi emise'!$A$5:$A$1004,0)),""))</f>
        <v/>
      </c>
      <c r="G192" s="24" t="str">
        <f>IF(OR(N192="",D192=""),"",IFERROR(INDEX('Facturi emise'!$I$5:$I$1004,MATCH(N192&amp;"|"&amp;D192,'Facturi emise'!$A$5:$A$1004,0)),""))</f>
        <v/>
      </c>
      <c r="H192" s="6"/>
      <c r="I192" s="14" t="str">
        <f>IF(OR(N192="",D192=""),"",IFERROR(INDEX('Facturi emise'!$J$5:$J$1004,MATCH(N192&amp;"|"&amp;D192,'Facturi emise'!$A$5:$A$1004,0)),""))</f>
        <v/>
      </c>
      <c r="J192" s="25" t="str">
        <f>IF(OR(N192="",D192=""),"",IFERROR(INDEX('Facturi emise'!$K$5:$K$1004,MATCH(N192&amp;"|"&amp;D192,'Facturi emise'!$A$5:$A$1004,0)),""))</f>
        <v/>
      </c>
      <c r="K192" s="26" t="str">
        <f t="shared" si="7"/>
        <v/>
      </c>
      <c r="L192" s="26" t="str">
        <f t="shared" si="8"/>
        <v/>
      </c>
      <c r="M192" s="27" t="str">
        <f>IF(B192="","",TRIM(IF(N192="","Factura storno nu există în registru. ",IF(ISNA(MATCH(N192&amp;"|"&amp;D192,'Facturi emise'!$A$5:$A$1004,0)),"Linia nu există în factura inițială. ",""))&amp;IF(N(H192)&lt;=0,"Lipsește cantitatea stornată. ","")&amp;IF(AND(N(I192)=IFERROR(INDEX('Facturi emise'!$J$5:$J$1004,MATCH(N192&amp;"|"&amp;D192,'Facturi emise'!$A$5:$A$1004,0)),0),SUMIFS($H$5:$H$1004,$N$5:$N$1004,N192,$D$5:$D$1004,D192,$I$5:$I$1004,I192)&gt;N(G192)),"Stornezi mai mult decât s-a facturat. ","")&amp;IF(AND(N(I192)&gt;0,N(I192)&lt;IFERROR(INDEX('Facturi emise'!$J$5:$J$1004,MATCH(N192&amp;"|"&amp;D192,'Facturi emise'!$A$5:$A$1004,0)),0)),"Reducere de preț pe unitate. ","")))</f>
        <v/>
      </c>
      <c r="N192" s="28" t="str">
        <f>IF(B192="","",IFERROR(INDEX('Registru stornări'!$D$5:$D$304,MATCH(B192,'Registru stornări'!$B$5:$B$304,0)),""))</f>
        <v/>
      </c>
    </row>
    <row r="193" spans="1:14" x14ac:dyDescent="0.2">
      <c r="A193" s="1" t="str">
        <f t="shared" si="6"/>
        <v/>
      </c>
      <c r="B193" s="9"/>
      <c r="C193" s="10" t="str">
        <f>IF(B193="","",COUNTIF(INDEX($B:$B,5):B193,B193))</f>
        <v/>
      </c>
      <c r="D193" s="9"/>
      <c r="E193" s="24" t="str">
        <f>IF(OR(N193="",D193=""),"",IFERROR(INDEX('Facturi emise'!$G$5:$G$1004,MATCH(N193&amp;"|"&amp;D193,'Facturi emise'!$A$5:$A$1004,0)),""))</f>
        <v/>
      </c>
      <c r="F193" s="10" t="str">
        <f>IF(OR(N193="",D193=""),"",IFERROR(INDEX('Facturi emise'!$H$5:$H$1004,MATCH(N193&amp;"|"&amp;D193,'Facturi emise'!$A$5:$A$1004,0)),""))</f>
        <v/>
      </c>
      <c r="G193" s="24" t="str">
        <f>IF(OR(N193="",D193=""),"",IFERROR(INDEX('Facturi emise'!$I$5:$I$1004,MATCH(N193&amp;"|"&amp;D193,'Facturi emise'!$A$5:$A$1004,0)),""))</f>
        <v/>
      </c>
      <c r="H193" s="6"/>
      <c r="I193" s="14" t="str">
        <f>IF(OR(N193="",D193=""),"",IFERROR(INDEX('Facturi emise'!$J$5:$J$1004,MATCH(N193&amp;"|"&amp;D193,'Facturi emise'!$A$5:$A$1004,0)),""))</f>
        <v/>
      </c>
      <c r="J193" s="25" t="str">
        <f>IF(OR(N193="",D193=""),"",IFERROR(INDEX('Facturi emise'!$K$5:$K$1004,MATCH(N193&amp;"|"&amp;D193,'Facturi emise'!$A$5:$A$1004,0)),""))</f>
        <v/>
      </c>
      <c r="K193" s="26" t="str">
        <f t="shared" si="7"/>
        <v/>
      </c>
      <c r="L193" s="26" t="str">
        <f t="shared" si="8"/>
        <v/>
      </c>
      <c r="M193" s="27" t="str">
        <f>IF(B193="","",TRIM(IF(N193="","Factura storno nu există în registru. ",IF(ISNA(MATCH(N193&amp;"|"&amp;D193,'Facturi emise'!$A$5:$A$1004,0)),"Linia nu există în factura inițială. ",""))&amp;IF(N(H193)&lt;=0,"Lipsește cantitatea stornată. ","")&amp;IF(AND(N(I193)=IFERROR(INDEX('Facturi emise'!$J$5:$J$1004,MATCH(N193&amp;"|"&amp;D193,'Facturi emise'!$A$5:$A$1004,0)),0),SUMIFS($H$5:$H$1004,$N$5:$N$1004,N193,$D$5:$D$1004,D193,$I$5:$I$1004,I193)&gt;N(G193)),"Stornezi mai mult decât s-a facturat. ","")&amp;IF(AND(N(I193)&gt;0,N(I193)&lt;IFERROR(INDEX('Facturi emise'!$J$5:$J$1004,MATCH(N193&amp;"|"&amp;D193,'Facturi emise'!$A$5:$A$1004,0)),0)),"Reducere de preț pe unitate. ","")))</f>
        <v/>
      </c>
      <c r="N193" s="28" t="str">
        <f>IF(B193="","",IFERROR(INDEX('Registru stornări'!$D$5:$D$304,MATCH(B193,'Registru stornări'!$B$5:$B$304,0)),""))</f>
        <v/>
      </c>
    </row>
    <row r="194" spans="1:14" x14ac:dyDescent="0.2">
      <c r="A194" s="1" t="str">
        <f t="shared" si="6"/>
        <v/>
      </c>
      <c r="B194" s="9"/>
      <c r="C194" s="10" t="str">
        <f>IF(B194="","",COUNTIF(INDEX($B:$B,5):B194,B194))</f>
        <v/>
      </c>
      <c r="D194" s="9"/>
      <c r="E194" s="24" t="str">
        <f>IF(OR(N194="",D194=""),"",IFERROR(INDEX('Facturi emise'!$G$5:$G$1004,MATCH(N194&amp;"|"&amp;D194,'Facturi emise'!$A$5:$A$1004,0)),""))</f>
        <v/>
      </c>
      <c r="F194" s="10" t="str">
        <f>IF(OR(N194="",D194=""),"",IFERROR(INDEX('Facturi emise'!$H$5:$H$1004,MATCH(N194&amp;"|"&amp;D194,'Facturi emise'!$A$5:$A$1004,0)),""))</f>
        <v/>
      </c>
      <c r="G194" s="24" t="str">
        <f>IF(OR(N194="",D194=""),"",IFERROR(INDEX('Facturi emise'!$I$5:$I$1004,MATCH(N194&amp;"|"&amp;D194,'Facturi emise'!$A$5:$A$1004,0)),""))</f>
        <v/>
      </c>
      <c r="H194" s="6"/>
      <c r="I194" s="14" t="str">
        <f>IF(OR(N194="",D194=""),"",IFERROR(INDEX('Facturi emise'!$J$5:$J$1004,MATCH(N194&amp;"|"&amp;D194,'Facturi emise'!$A$5:$A$1004,0)),""))</f>
        <v/>
      </c>
      <c r="J194" s="25" t="str">
        <f>IF(OR(N194="",D194=""),"",IFERROR(INDEX('Facturi emise'!$K$5:$K$1004,MATCH(N194&amp;"|"&amp;D194,'Facturi emise'!$A$5:$A$1004,0)),""))</f>
        <v/>
      </c>
      <c r="K194" s="26" t="str">
        <f t="shared" si="7"/>
        <v/>
      </c>
      <c r="L194" s="26" t="str">
        <f t="shared" si="8"/>
        <v/>
      </c>
      <c r="M194" s="27" t="str">
        <f>IF(B194="","",TRIM(IF(N194="","Factura storno nu există în registru. ",IF(ISNA(MATCH(N194&amp;"|"&amp;D194,'Facturi emise'!$A$5:$A$1004,0)),"Linia nu există în factura inițială. ",""))&amp;IF(N(H194)&lt;=0,"Lipsește cantitatea stornată. ","")&amp;IF(AND(N(I194)=IFERROR(INDEX('Facturi emise'!$J$5:$J$1004,MATCH(N194&amp;"|"&amp;D194,'Facturi emise'!$A$5:$A$1004,0)),0),SUMIFS($H$5:$H$1004,$N$5:$N$1004,N194,$D$5:$D$1004,D194,$I$5:$I$1004,I194)&gt;N(G194)),"Stornezi mai mult decât s-a facturat. ","")&amp;IF(AND(N(I194)&gt;0,N(I194)&lt;IFERROR(INDEX('Facturi emise'!$J$5:$J$1004,MATCH(N194&amp;"|"&amp;D194,'Facturi emise'!$A$5:$A$1004,0)),0)),"Reducere de preț pe unitate. ","")))</f>
        <v/>
      </c>
      <c r="N194" s="28" t="str">
        <f>IF(B194="","",IFERROR(INDEX('Registru stornări'!$D$5:$D$304,MATCH(B194,'Registru stornări'!$B$5:$B$304,0)),""))</f>
        <v/>
      </c>
    </row>
    <row r="195" spans="1:14" x14ac:dyDescent="0.2">
      <c r="A195" s="1" t="str">
        <f t="shared" si="6"/>
        <v/>
      </c>
      <c r="B195" s="9"/>
      <c r="C195" s="10" t="str">
        <f>IF(B195="","",COUNTIF(INDEX($B:$B,5):B195,B195))</f>
        <v/>
      </c>
      <c r="D195" s="9"/>
      <c r="E195" s="24" t="str">
        <f>IF(OR(N195="",D195=""),"",IFERROR(INDEX('Facturi emise'!$G$5:$G$1004,MATCH(N195&amp;"|"&amp;D195,'Facturi emise'!$A$5:$A$1004,0)),""))</f>
        <v/>
      </c>
      <c r="F195" s="10" t="str">
        <f>IF(OR(N195="",D195=""),"",IFERROR(INDEX('Facturi emise'!$H$5:$H$1004,MATCH(N195&amp;"|"&amp;D195,'Facturi emise'!$A$5:$A$1004,0)),""))</f>
        <v/>
      </c>
      <c r="G195" s="24" t="str">
        <f>IF(OR(N195="",D195=""),"",IFERROR(INDEX('Facturi emise'!$I$5:$I$1004,MATCH(N195&amp;"|"&amp;D195,'Facturi emise'!$A$5:$A$1004,0)),""))</f>
        <v/>
      </c>
      <c r="H195" s="6"/>
      <c r="I195" s="14" t="str">
        <f>IF(OR(N195="",D195=""),"",IFERROR(INDEX('Facturi emise'!$J$5:$J$1004,MATCH(N195&amp;"|"&amp;D195,'Facturi emise'!$A$5:$A$1004,0)),""))</f>
        <v/>
      </c>
      <c r="J195" s="25" t="str">
        <f>IF(OR(N195="",D195=""),"",IFERROR(INDEX('Facturi emise'!$K$5:$K$1004,MATCH(N195&amp;"|"&amp;D195,'Facturi emise'!$A$5:$A$1004,0)),""))</f>
        <v/>
      </c>
      <c r="K195" s="26" t="str">
        <f t="shared" si="7"/>
        <v/>
      </c>
      <c r="L195" s="26" t="str">
        <f t="shared" si="8"/>
        <v/>
      </c>
      <c r="M195" s="27" t="str">
        <f>IF(B195="","",TRIM(IF(N195="","Factura storno nu există în registru. ",IF(ISNA(MATCH(N195&amp;"|"&amp;D195,'Facturi emise'!$A$5:$A$1004,0)),"Linia nu există în factura inițială. ",""))&amp;IF(N(H195)&lt;=0,"Lipsește cantitatea stornată. ","")&amp;IF(AND(N(I195)=IFERROR(INDEX('Facturi emise'!$J$5:$J$1004,MATCH(N195&amp;"|"&amp;D195,'Facturi emise'!$A$5:$A$1004,0)),0),SUMIFS($H$5:$H$1004,$N$5:$N$1004,N195,$D$5:$D$1004,D195,$I$5:$I$1004,I195)&gt;N(G195)),"Stornezi mai mult decât s-a facturat. ","")&amp;IF(AND(N(I195)&gt;0,N(I195)&lt;IFERROR(INDEX('Facturi emise'!$J$5:$J$1004,MATCH(N195&amp;"|"&amp;D195,'Facturi emise'!$A$5:$A$1004,0)),0)),"Reducere de preț pe unitate. ","")))</f>
        <v/>
      </c>
      <c r="N195" s="28" t="str">
        <f>IF(B195="","",IFERROR(INDEX('Registru stornări'!$D$5:$D$304,MATCH(B195,'Registru stornări'!$B$5:$B$304,0)),""))</f>
        <v/>
      </c>
    </row>
    <row r="196" spans="1:14" x14ac:dyDescent="0.2">
      <c r="A196" s="1" t="str">
        <f t="shared" si="6"/>
        <v/>
      </c>
      <c r="B196" s="9"/>
      <c r="C196" s="10" t="str">
        <f>IF(B196="","",COUNTIF(INDEX($B:$B,5):B196,B196))</f>
        <v/>
      </c>
      <c r="D196" s="9"/>
      <c r="E196" s="24" t="str">
        <f>IF(OR(N196="",D196=""),"",IFERROR(INDEX('Facturi emise'!$G$5:$G$1004,MATCH(N196&amp;"|"&amp;D196,'Facturi emise'!$A$5:$A$1004,0)),""))</f>
        <v/>
      </c>
      <c r="F196" s="10" t="str">
        <f>IF(OR(N196="",D196=""),"",IFERROR(INDEX('Facturi emise'!$H$5:$H$1004,MATCH(N196&amp;"|"&amp;D196,'Facturi emise'!$A$5:$A$1004,0)),""))</f>
        <v/>
      </c>
      <c r="G196" s="24" t="str">
        <f>IF(OR(N196="",D196=""),"",IFERROR(INDEX('Facturi emise'!$I$5:$I$1004,MATCH(N196&amp;"|"&amp;D196,'Facturi emise'!$A$5:$A$1004,0)),""))</f>
        <v/>
      </c>
      <c r="H196" s="6"/>
      <c r="I196" s="14" t="str">
        <f>IF(OR(N196="",D196=""),"",IFERROR(INDEX('Facturi emise'!$J$5:$J$1004,MATCH(N196&amp;"|"&amp;D196,'Facturi emise'!$A$5:$A$1004,0)),""))</f>
        <v/>
      </c>
      <c r="J196" s="25" t="str">
        <f>IF(OR(N196="",D196=""),"",IFERROR(INDEX('Facturi emise'!$K$5:$K$1004,MATCH(N196&amp;"|"&amp;D196,'Facturi emise'!$A$5:$A$1004,0)),""))</f>
        <v/>
      </c>
      <c r="K196" s="26" t="str">
        <f t="shared" si="7"/>
        <v/>
      </c>
      <c r="L196" s="26" t="str">
        <f t="shared" si="8"/>
        <v/>
      </c>
      <c r="M196" s="27" t="str">
        <f>IF(B196="","",TRIM(IF(N196="","Factura storno nu există în registru. ",IF(ISNA(MATCH(N196&amp;"|"&amp;D196,'Facturi emise'!$A$5:$A$1004,0)),"Linia nu există în factura inițială. ",""))&amp;IF(N(H196)&lt;=0,"Lipsește cantitatea stornată. ","")&amp;IF(AND(N(I196)=IFERROR(INDEX('Facturi emise'!$J$5:$J$1004,MATCH(N196&amp;"|"&amp;D196,'Facturi emise'!$A$5:$A$1004,0)),0),SUMIFS($H$5:$H$1004,$N$5:$N$1004,N196,$D$5:$D$1004,D196,$I$5:$I$1004,I196)&gt;N(G196)),"Stornezi mai mult decât s-a facturat. ","")&amp;IF(AND(N(I196)&gt;0,N(I196)&lt;IFERROR(INDEX('Facturi emise'!$J$5:$J$1004,MATCH(N196&amp;"|"&amp;D196,'Facturi emise'!$A$5:$A$1004,0)),0)),"Reducere de preț pe unitate. ","")))</f>
        <v/>
      </c>
      <c r="N196" s="28" t="str">
        <f>IF(B196="","",IFERROR(INDEX('Registru stornări'!$D$5:$D$304,MATCH(B196,'Registru stornări'!$B$5:$B$304,0)),""))</f>
        <v/>
      </c>
    </row>
    <row r="197" spans="1:14" x14ac:dyDescent="0.2">
      <c r="A197" s="1" t="str">
        <f t="shared" ref="A197:A260" si="9">IF(B197="","",B197&amp;"|"&amp;C197)</f>
        <v/>
      </c>
      <c r="B197" s="9"/>
      <c r="C197" s="10" t="str">
        <f>IF(B197="","",COUNTIF(INDEX($B:$B,5):B197,B197))</f>
        <v/>
      </c>
      <c r="D197" s="9"/>
      <c r="E197" s="24" t="str">
        <f>IF(OR(N197="",D197=""),"",IFERROR(INDEX('Facturi emise'!$G$5:$G$1004,MATCH(N197&amp;"|"&amp;D197,'Facturi emise'!$A$5:$A$1004,0)),""))</f>
        <v/>
      </c>
      <c r="F197" s="10" t="str">
        <f>IF(OR(N197="",D197=""),"",IFERROR(INDEX('Facturi emise'!$H$5:$H$1004,MATCH(N197&amp;"|"&amp;D197,'Facturi emise'!$A$5:$A$1004,0)),""))</f>
        <v/>
      </c>
      <c r="G197" s="24" t="str">
        <f>IF(OR(N197="",D197=""),"",IFERROR(INDEX('Facturi emise'!$I$5:$I$1004,MATCH(N197&amp;"|"&amp;D197,'Facturi emise'!$A$5:$A$1004,0)),""))</f>
        <v/>
      </c>
      <c r="H197" s="6"/>
      <c r="I197" s="14" t="str">
        <f>IF(OR(N197="",D197=""),"",IFERROR(INDEX('Facturi emise'!$J$5:$J$1004,MATCH(N197&amp;"|"&amp;D197,'Facturi emise'!$A$5:$A$1004,0)),""))</f>
        <v/>
      </c>
      <c r="J197" s="25" t="str">
        <f>IF(OR(N197="",D197=""),"",IFERROR(INDEX('Facturi emise'!$K$5:$K$1004,MATCH(N197&amp;"|"&amp;D197,'Facturi emise'!$A$5:$A$1004,0)),""))</f>
        <v/>
      </c>
      <c r="K197" s="26" t="str">
        <f t="shared" ref="K197:K260" si="10">IF(OR(H197="",I197=""),"",-ROUND(H197*I197,2))</f>
        <v/>
      </c>
      <c r="L197" s="26" t="str">
        <f t="shared" ref="L197:L260" si="11">IF(OR(K197="",J197=""),"",ROUND(K197*J197,2))</f>
        <v/>
      </c>
      <c r="M197" s="27" t="str">
        <f>IF(B197="","",TRIM(IF(N197="","Factura storno nu există în registru. ",IF(ISNA(MATCH(N197&amp;"|"&amp;D197,'Facturi emise'!$A$5:$A$1004,0)),"Linia nu există în factura inițială. ",""))&amp;IF(N(H197)&lt;=0,"Lipsește cantitatea stornată. ","")&amp;IF(AND(N(I197)=IFERROR(INDEX('Facturi emise'!$J$5:$J$1004,MATCH(N197&amp;"|"&amp;D197,'Facturi emise'!$A$5:$A$1004,0)),0),SUMIFS($H$5:$H$1004,$N$5:$N$1004,N197,$D$5:$D$1004,D197,$I$5:$I$1004,I197)&gt;N(G197)),"Stornezi mai mult decât s-a facturat. ","")&amp;IF(AND(N(I197)&gt;0,N(I197)&lt;IFERROR(INDEX('Facturi emise'!$J$5:$J$1004,MATCH(N197&amp;"|"&amp;D197,'Facturi emise'!$A$5:$A$1004,0)),0)),"Reducere de preț pe unitate. ","")))</f>
        <v/>
      </c>
      <c r="N197" s="28" t="str">
        <f>IF(B197="","",IFERROR(INDEX('Registru stornări'!$D$5:$D$304,MATCH(B197,'Registru stornări'!$B$5:$B$304,0)),""))</f>
        <v/>
      </c>
    </row>
    <row r="198" spans="1:14" x14ac:dyDescent="0.2">
      <c r="A198" s="1" t="str">
        <f t="shared" si="9"/>
        <v/>
      </c>
      <c r="B198" s="9"/>
      <c r="C198" s="10" t="str">
        <f>IF(B198="","",COUNTIF(INDEX($B:$B,5):B198,B198))</f>
        <v/>
      </c>
      <c r="D198" s="9"/>
      <c r="E198" s="24" t="str">
        <f>IF(OR(N198="",D198=""),"",IFERROR(INDEX('Facturi emise'!$G$5:$G$1004,MATCH(N198&amp;"|"&amp;D198,'Facturi emise'!$A$5:$A$1004,0)),""))</f>
        <v/>
      </c>
      <c r="F198" s="10" t="str">
        <f>IF(OR(N198="",D198=""),"",IFERROR(INDEX('Facturi emise'!$H$5:$H$1004,MATCH(N198&amp;"|"&amp;D198,'Facturi emise'!$A$5:$A$1004,0)),""))</f>
        <v/>
      </c>
      <c r="G198" s="24" t="str">
        <f>IF(OR(N198="",D198=""),"",IFERROR(INDEX('Facturi emise'!$I$5:$I$1004,MATCH(N198&amp;"|"&amp;D198,'Facturi emise'!$A$5:$A$1004,0)),""))</f>
        <v/>
      </c>
      <c r="H198" s="6"/>
      <c r="I198" s="14" t="str">
        <f>IF(OR(N198="",D198=""),"",IFERROR(INDEX('Facturi emise'!$J$5:$J$1004,MATCH(N198&amp;"|"&amp;D198,'Facturi emise'!$A$5:$A$1004,0)),""))</f>
        <v/>
      </c>
      <c r="J198" s="25" t="str">
        <f>IF(OR(N198="",D198=""),"",IFERROR(INDEX('Facturi emise'!$K$5:$K$1004,MATCH(N198&amp;"|"&amp;D198,'Facturi emise'!$A$5:$A$1004,0)),""))</f>
        <v/>
      </c>
      <c r="K198" s="26" t="str">
        <f t="shared" si="10"/>
        <v/>
      </c>
      <c r="L198" s="26" t="str">
        <f t="shared" si="11"/>
        <v/>
      </c>
      <c r="M198" s="27" t="str">
        <f>IF(B198="","",TRIM(IF(N198="","Factura storno nu există în registru. ",IF(ISNA(MATCH(N198&amp;"|"&amp;D198,'Facturi emise'!$A$5:$A$1004,0)),"Linia nu există în factura inițială. ",""))&amp;IF(N(H198)&lt;=0,"Lipsește cantitatea stornată. ","")&amp;IF(AND(N(I198)=IFERROR(INDEX('Facturi emise'!$J$5:$J$1004,MATCH(N198&amp;"|"&amp;D198,'Facturi emise'!$A$5:$A$1004,0)),0),SUMIFS($H$5:$H$1004,$N$5:$N$1004,N198,$D$5:$D$1004,D198,$I$5:$I$1004,I198)&gt;N(G198)),"Stornezi mai mult decât s-a facturat. ","")&amp;IF(AND(N(I198)&gt;0,N(I198)&lt;IFERROR(INDEX('Facturi emise'!$J$5:$J$1004,MATCH(N198&amp;"|"&amp;D198,'Facturi emise'!$A$5:$A$1004,0)),0)),"Reducere de preț pe unitate. ","")))</f>
        <v/>
      </c>
      <c r="N198" s="28" t="str">
        <f>IF(B198="","",IFERROR(INDEX('Registru stornări'!$D$5:$D$304,MATCH(B198,'Registru stornări'!$B$5:$B$304,0)),""))</f>
        <v/>
      </c>
    </row>
    <row r="199" spans="1:14" x14ac:dyDescent="0.2">
      <c r="A199" s="1" t="str">
        <f t="shared" si="9"/>
        <v/>
      </c>
      <c r="B199" s="9"/>
      <c r="C199" s="10" t="str">
        <f>IF(B199="","",COUNTIF(INDEX($B:$B,5):B199,B199))</f>
        <v/>
      </c>
      <c r="D199" s="9"/>
      <c r="E199" s="24" t="str">
        <f>IF(OR(N199="",D199=""),"",IFERROR(INDEX('Facturi emise'!$G$5:$G$1004,MATCH(N199&amp;"|"&amp;D199,'Facturi emise'!$A$5:$A$1004,0)),""))</f>
        <v/>
      </c>
      <c r="F199" s="10" t="str">
        <f>IF(OR(N199="",D199=""),"",IFERROR(INDEX('Facturi emise'!$H$5:$H$1004,MATCH(N199&amp;"|"&amp;D199,'Facturi emise'!$A$5:$A$1004,0)),""))</f>
        <v/>
      </c>
      <c r="G199" s="24" t="str">
        <f>IF(OR(N199="",D199=""),"",IFERROR(INDEX('Facturi emise'!$I$5:$I$1004,MATCH(N199&amp;"|"&amp;D199,'Facturi emise'!$A$5:$A$1004,0)),""))</f>
        <v/>
      </c>
      <c r="H199" s="6"/>
      <c r="I199" s="14" t="str">
        <f>IF(OR(N199="",D199=""),"",IFERROR(INDEX('Facturi emise'!$J$5:$J$1004,MATCH(N199&amp;"|"&amp;D199,'Facturi emise'!$A$5:$A$1004,0)),""))</f>
        <v/>
      </c>
      <c r="J199" s="25" t="str">
        <f>IF(OR(N199="",D199=""),"",IFERROR(INDEX('Facturi emise'!$K$5:$K$1004,MATCH(N199&amp;"|"&amp;D199,'Facturi emise'!$A$5:$A$1004,0)),""))</f>
        <v/>
      </c>
      <c r="K199" s="26" t="str">
        <f t="shared" si="10"/>
        <v/>
      </c>
      <c r="L199" s="26" t="str">
        <f t="shared" si="11"/>
        <v/>
      </c>
      <c r="M199" s="27" t="str">
        <f>IF(B199="","",TRIM(IF(N199="","Factura storno nu există în registru. ",IF(ISNA(MATCH(N199&amp;"|"&amp;D199,'Facturi emise'!$A$5:$A$1004,0)),"Linia nu există în factura inițială. ",""))&amp;IF(N(H199)&lt;=0,"Lipsește cantitatea stornată. ","")&amp;IF(AND(N(I199)=IFERROR(INDEX('Facturi emise'!$J$5:$J$1004,MATCH(N199&amp;"|"&amp;D199,'Facturi emise'!$A$5:$A$1004,0)),0),SUMIFS($H$5:$H$1004,$N$5:$N$1004,N199,$D$5:$D$1004,D199,$I$5:$I$1004,I199)&gt;N(G199)),"Stornezi mai mult decât s-a facturat. ","")&amp;IF(AND(N(I199)&gt;0,N(I199)&lt;IFERROR(INDEX('Facturi emise'!$J$5:$J$1004,MATCH(N199&amp;"|"&amp;D199,'Facturi emise'!$A$5:$A$1004,0)),0)),"Reducere de preț pe unitate. ","")))</f>
        <v/>
      </c>
      <c r="N199" s="28" t="str">
        <f>IF(B199="","",IFERROR(INDEX('Registru stornări'!$D$5:$D$304,MATCH(B199,'Registru stornări'!$B$5:$B$304,0)),""))</f>
        <v/>
      </c>
    </row>
    <row r="200" spans="1:14" x14ac:dyDescent="0.2">
      <c r="A200" s="1" t="str">
        <f t="shared" si="9"/>
        <v/>
      </c>
      <c r="B200" s="9"/>
      <c r="C200" s="10" t="str">
        <f>IF(B200="","",COUNTIF(INDEX($B:$B,5):B200,B200))</f>
        <v/>
      </c>
      <c r="D200" s="9"/>
      <c r="E200" s="24" t="str">
        <f>IF(OR(N200="",D200=""),"",IFERROR(INDEX('Facturi emise'!$G$5:$G$1004,MATCH(N200&amp;"|"&amp;D200,'Facturi emise'!$A$5:$A$1004,0)),""))</f>
        <v/>
      </c>
      <c r="F200" s="10" t="str">
        <f>IF(OR(N200="",D200=""),"",IFERROR(INDEX('Facturi emise'!$H$5:$H$1004,MATCH(N200&amp;"|"&amp;D200,'Facturi emise'!$A$5:$A$1004,0)),""))</f>
        <v/>
      </c>
      <c r="G200" s="24" t="str">
        <f>IF(OR(N200="",D200=""),"",IFERROR(INDEX('Facturi emise'!$I$5:$I$1004,MATCH(N200&amp;"|"&amp;D200,'Facturi emise'!$A$5:$A$1004,0)),""))</f>
        <v/>
      </c>
      <c r="H200" s="6"/>
      <c r="I200" s="14" t="str">
        <f>IF(OR(N200="",D200=""),"",IFERROR(INDEX('Facturi emise'!$J$5:$J$1004,MATCH(N200&amp;"|"&amp;D200,'Facturi emise'!$A$5:$A$1004,0)),""))</f>
        <v/>
      </c>
      <c r="J200" s="25" t="str">
        <f>IF(OR(N200="",D200=""),"",IFERROR(INDEX('Facturi emise'!$K$5:$K$1004,MATCH(N200&amp;"|"&amp;D200,'Facturi emise'!$A$5:$A$1004,0)),""))</f>
        <v/>
      </c>
      <c r="K200" s="26" t="str">
        <f t="shared" si="10"/>
        <v/>
      </c>
      <c r="L200" s="26" t="str">
        <f t="shared" si="11"/>
        <v/>
      </c>
      <c r="M200" s="27" t="str">
        <f>IF(B200="","",TRIM(IF(N200="","Factura storno nu există în registru. ",IF(ISNA(MATCH(N200&amp;"|"&amp;D200,'Facturi emise'!$A$5:$A$1004,0)),"Linia nu există în factura inițială. ",""))&amp;IF(N(H200)&lt;=0,"Lipsește cantitatea stornată. ","")&amp;IF(AND(N(I200)=IFERROR(INDEX('Facturi emise'!$J$5:$J$1004,MATCH(N200&amp;"|"&amp;D200,'Facturi emise'!$A$5:$A$1004,0)),0),SUMIFS($H$5:$H$1004,$N$5:$N$1004,N200,$D$5:$D$1004,D200,$I$5:$I$1004,I200)&gt;N(G200)),"Stornezi mai mult decât s-a facturat. ","")&amp;IF(AND(N(I200)&gt;0,N(I200)&lt;IFERROR(INDEX('Facturi emise'!$J$5:$J$1004,MATCH(N200&amp;"|"&amp;D200,'Facturi emise'!$A$5:$A$1004,0)),0)),"Reducere de preț pe unitate. ","")))</f>
        <v/>
      </c>
      <c r="N200" s="28" t="str">
        <f>IF(B200="","",IFERROR(INDEX('Registru stornări'!$D$5:$D$304,MATCH(B200,'Registru stornări'!$B$5:$B$304,0)),""))</f>
        <v/>
      </c>
    </row>
    <row r="201" spans="1:14" x14ac:dyDescent="0.2">
      <c r="A201" s="1" t="str">
        <f t="shared" si="9"/>
        <v/>
      </c>
      <c r="B201" s="9"/>
      <c r="C201" s="10" t="str">
        <f>IF(B201="","",COUNTIF(INDEX($B:$B,5):B201,B201))</f>
        <v/>
      </c>
      <c r="D201" s="9"/>
      <c r="E201" s="24" t="str">
        <f>IF(OR(N201="",D201=""),"",IFERROR(INDEX('Facturi emise'!$G$5:$G$1004,MATCH(N201&amp;"|"&amp;D201,'Facturi emise'!$A$5:$A$1004,0)),""))</f>
        <v/>
      </c>
      <c r="F201" s="10" t="str">
        <f>IF(OR(N201="",D201=""),"",IFERROR(INDEX('Facturi emise'!$H$5:$H$1004,MATCH(N201&amp;"|"&amp;D201,'Facturi emise'!$A$5:$A$1004,0)),""))</f>
        <v/>
      </c>
      <c r="G201" s="24" t="str">
        <f>IF(OR(N201="",D201=""),"",IFERROR(INDEX('Facturi emise'!$I$5:$I$1004,MATCH(N201&amp;"|"&amp;D201,'Facturi emise'!$A$5:$A$1004,0)),""))</f>
        <v/>
      </c>
      <c r="H201" s="6"/>
      <c r="I201" s="14" t="str">
        <f>IF(OR(N201="",D201=""),"",IFERROR(INDEX('Facturi emise'!$J$5:$J$1004,MATCH(N201&amp;"|"&amp;D201,'Facturi emise'!$A$5:$A$1004,0)),""))</f>
        <v/>
      </c>
      <c r="J201" s="25" t="str">
        <f>IF(OR(N201="",D201=""),"",IFERROR(INDEX('Facturi emise'!$K$5:$K$1004,MATCH(N201&amp;"|"&amp;D201,'Facturi emise'!$A$5:$A$1004,0)),""))</f>
        <v/>
      </c>
      <c r="K201" s="26" t="str">
        <f t="shared" si="10"/>
        <v/>
      </c>
      <c r="L201" s="26" t="str">
        <f t="shared" si="11"/>
        <v/>
      </c>
      <c r="M201" s="27" t="str">
        <f>IF(B201="","",TRIM(IF(N201="","Factura storno nu există în registru. ",IF(ISNA(MATCH(N201&amp;"|"&amp;D201,'Facturi emise'!$A$5:$A$1004,0)),"Linia nu există în factura inițială. ",""))&amp;IF(N(H201)&lt;=0,"Lipsește cantitatea stornată. ","")&amp;IF(AND(N(I201)=IFERROR(INDEX('Facturi emise'!$J$5:$J$1004,MATCH(N201&amp;"|"&amp;D201,'Facturi emise'!$A$5:$A$1004,0)),0),SUMIFS($H$5:$H$1004,$N$5:$N$1004,N201,$D$5:$D$1004,D201,$I$5:$I$1004,I201)&gt;N(G201)),"Stornezi mai mult decât s-a facturat. ","")&amp;IF(AND(N(I201)&gt;0,N(I201)&lt;IFERROR(INDEX('Facturi emise'!$J$5:$J$1004,MATCH(N201&amp;"|"&amp;D201,'Facturi emise'!$A$5:$A$1004,0)),0)),"Reducere de preț pe unitate. ","")))</f>
        <v/>
      </c>
      <c r="N201" s="28" t="str">
        <f>IF(B201="","",IFERROR(INDEX('Registru stornări'!$D$5:$D$304,MATCH(B201,'Registru stornări'!$B$5:$B$304,0)),""))</f>
        <v/>
      </c>
    </row>
    <row r="202" spans="1:14" x14ac:dyDescent="0.2">
      <c r="A202" s="1" t="str">
        <f t="shared" si="9"/>
        <v/>
      </c>
      <c r="B202" s="9"/>
      <c r="C202" s="10" t="str">
        <f>IF(B202="","",COUNTIF(INDEX($B:$B,5):B202,B202))</f>
        <v/>
      </c>
      <c r="D202" s="9"/>
      <c r="E202" s="24" t="str">
        <f>IF(OR(N202="",D202=""),"",IFERROR(INDEX('Facturi emise'!$G$5:$G$1004,MATCH(N202&amp;"|"&amp;D202,'Facturi emise'!$A$5:$A$1004,0)),""))</f>
        <v/>
      </c>
      <c r="F202" s="10" t="str">
        <f>IF(OR(N202="",D202=""),"",IFERROR(INDEX('Facturi emise'!$H$5:$H$1004,MATCH(N202&amp;"|"&amp;D202,'Facturi emise'!$A$5:$A$1004,0)),""))</f>
        <v/>
      </c>
      <c r="G202" s="24" t="str">
        <f>IF(OR(N202="",D202=""),"",IFERROR(INDEX('Facturi emise'!$I$5:$I$1004,MATCH(N202&amp;"|"&amp;D202,'Facturi emise'!$A$5:$A$1004,0)),""))</f>
        <v/>
      </c>
      <c r="H202" s="6"/>
      <c r="I202" s="14" t="str">
        <f>IF(OR(N202="",D202=""),"",IFERROR(INDEX('Facturi emise'!$J$5:$J$1004,MATCH(N202&amp;"|"&amp;D202,'Facturi emise'!$A$5:$A$1004,0)),""))</f>
        <v/>
      </c>
      <c r="J202" s="25" t="str">
        <f>IF(OR(N202="",D202=""),"",IFERROR(INDEX('Facturi emise'!$K$5:$K$1004,MATCH(N202&amp;"|"&amp;D202,'Facturi emise'!$A$5:$A$1004,0)),""))</f>
        <v/>
      </c>
      <c r="K202" s="26" t="str">
        <f t="shared" si="10"/>
        <v/>
      </c>
      <c r="L202" s="26" t="str">
        <f t="shared" si="11"/>
        <v/>
      </c>
      <c r="M202" s="27" t="str">
        <f>IF(B202="","",TRIM(IF(N202="","Factura storno nu există în registru. ",IF(ISNA(MATCH(N202&amp;"|"&amp;D202,'Facturi emise'!$A$5:$A$1004,0)),"Linia nu există în factura inițială. ",""))&amp;IF(N(H202)&lt;=0,"Lipsește cantitatea stornată. ","")&amp;IF(AND(N(I202)=IFERROR(INDEX('Facturi emise'!$J$5:$J$1004,MATCH(N202&amp;"|"&amp;D202,'Facturi emise'!$A$5:$A$1004,0)),0),SUMIFS($H$5:$H$1004,$N$5:$N$1004,N202,$D$5:$D$1004,D202,$I$5:$I$1004,I202)&gt;N(G202)),"Stornezi mai mult decât s-a facturat. ","")&amp;IF(AND(N(I202)&gt;0,N(I202)&lt;IFERROR(INDEX('Facturi emise'!$J$5:$J$1004,MATCH(N202&amp;"|"&amp;D202,'Facturi emise'!$A$5:$A$1004,0)),0)),"Reducere de preț pe unitate. ","")))</f>
        <v/>
      </c>
      <c r="N202" s="28" t="str">
        <f>IF(B202="","",IFERROR(INDEX('Registru stornări'!$D$5:$D$304,MATCH(B202,'Registru stornări'!$B$5:$B$304,0)),""))</f>
        <v/>
      </c>
    </row>
    <row r="203" spans="1:14" x14ac:dyDescent="0.2">
      <c r="A203" s="1" t="str">
        <f t="shared" si="9"/>
        <v/>
      </c>
      <c r="B203" s="9"/>
      <c r="C203" s="10" t="str">
        <f>IF(B203="","",COUNTIF(INDEX($B:$B,5):B203,B203))</f>
        <v/>
      </c>
      <c r="D203" s="9"/>
      <c r="E203" s="24" t="str">
        <f>IF(OR(N203="",D203=""),"",IFERROR(INDEX('Facturi emise'!$G$5:$G$1004,MATCH(N203&amp;"|"&amp;D203,'Facturi emise'!$A$5:$A$1004,0)),""))</f>
        <v/>
      </c>
      <c r="F203" s="10" t="str">
        <f>IF(OR(N203="",D203=""),"",IFERROR(INDEX('Facturi emise'!$H$5:$H$1004,MATCH(N203&amp;"|"&amp;D203,'Facturi emise'!$A$5:$A$1004,0)),""))</f>
        <v/>
      </c>
      <c r="G203" s="24" t="str">
        <f>IF(OR(N203="",D203=""),"",IFERROR(INDEX('Facturi emise'!$I$5:$I$1004,MATCH(N203&amp;"|"&amp;D203,'Facturi emise'!$A$5:$A$1004,0)),""))</f>
        <v/>
      </c>
      <c r="H203" s="6"/>
      <c r="I203" s="14" t="str">
        <f>IF(OR(N203="",D203=""),"",IFERROR(INDEX('Facturi emise'!$J$5:$J$1004,MATCH(N203&amp;"|"&amp;D203,'Facturi emise'!$A$5:$A$1004,0)),""))</f>
        <v/>
      </c>
      <c r="J203" s="25" t="str">
        <f>IF(OR(N203="",D203=""),"",IFERROR(INDEX('Facturi emise'!$K$5:$K$1004,MATCH(N203&amp;"|"&amp;D203,'Facturi emise'!$A$5:$A$1004,0)),""))</f>
        <v/>
      </c>
      <c r="K203" s="26" t="str">
        <f t="shared" si="10"/>
        <v/>
      </c>
      <c r="L203" s="26" t="str">
        <f t="shared" si="11"/>
        <v/>
      </c>
      <c r="M203" s="27" t="str">
        <f>IF(B203="","",TRIM(IF(N203="","Factura storno nu există în registru. ",IF(ISNA(MATCH(N203&amp;"|"&amp;D203,'Facturi emise'!$A$5:$A$1004,0)),"Linia nu există în factura inițială. ",""))&amp;IF(N(H203)&lt;=0,"Lipsește cantitatea stornată. ","")&amp;IF(AND(N(I203)=IFERROR(INDEX('Facturi emise'!$J$5:$J$1004,MATCH(N203&amp;"|"&amp;D203,'Facturi emise'!$A$5:$A$1004,0)),0),SUMIFS($H$5:$H$1004,$N$5:$N$1004,N203,$D$5:$D$1004,D203,$I$5:$I$1004,I203)&gt;N(G203)),"Stornezi mai mult decât s-a facturat. ","")&amp;IF(AND(N(I203)&gt;0,N(I203)&lt;IFERROR(INDEX('Facturi emise'!$J$5:$J$1004,MATCH(N203&amp;"|"&amp;D203,'Facturi emise'!$A$5:$A$1004,0)),0)),"Reducere de preț pe unitate. ","")))</f>
        <v/>
      </c>
      <c r="N203" s="28" t="str">
        <f>IF(B203="","",IFERROR(INDEX('Registru stornări'!$D$5:$D$304,MATCH(B203,'Registru stornări'!$B$5:$B$304,0)),""))</f>
        <v/>
      </c>
    </row>
    <row r="204" spans="1:14" x14ac:dyDescent="0.2">
      <c r="A204" s="1" t="str">
        <f t="shared" si="9"/>
        <v/>
      </c>
      <c r="B204" s="9"/>
      <c r="C204" s="10" t="str">
        <f>IF(B204="","",COUNTIF(INDEX($B:$B,5):B204,B204))</f>
        <v/>
      </c>
      <c r="D204" s="9"/>
      <c r="E204" s="24" t="str">
        <f>IF(OR(N204="",D204=""),"",IFERROR(INDEX('Facturi emise'!$G$5:$G$1004,MATCH(N204&amp;"|"&amp;D204,'Facturi emise'!$A$5:$A$1004,0)),""))</f>
        <v/>
      </c>
      <c r="F204" s="10" t="str">
        <f>IF(OR(N204="",D204=""),"",IFERROR(INDEX('Facturi emise'!$H$5:$H$1004,MATCH(N204&amp;"|"&amp;D204,'Facturi emise'!$A$5:$A$1004,0)),""))</f>
        <v/>
      </c>
      <c r="G204" s="24" t="str">
        <f>IF(OR(N204="",D204=""),"",IFERROR(INDEX('Facturi emise'!$I$5:$I$1004,MATCH(N204&amp;"|"&amp;D204,'Facturi emise'!$A$5:$A$1004,0)),""))</f>
        <v/>
      </c>
      <c r="H204" s="6"/>
      <c r="I204" s="14" t="str">
        <f>IF(OR(N204="",D204=""),"",IFERROR(INDEX('Facturi emise'!$J$5:$J$1004,MATCH(N204&amp;"|"&amp;D204,'Facturi emise'!$A$5:$A$1004,0)),""))</f>
        <v/>
      </c>
      <c r="J204" s="25" t="str">
        <f>IF(OR(N204="",D204=""),"",IFERROR(INDEX('Facturi emise'!$K$5:$K$1004,MATCH(N204&amp;"|"&amp;D204,'Facturi emise'!$A$5:$A$1004,0)),""))</f>
        <v/>
      </c>
      <c r="K204" s="26" t="str">
        <f t="shared" si="10"/>
        <v/>
      </c>
      <c r="L204" s="26" t="str">
        <f t="shared" si="11"/>
        <v/>
      </c>
      <c r="M204" s="27" t="str">
        <f>IF(B204="","",TRIM(IF(N204="","Factura storno nu există în registru. ",IF(ISNA(MATCH(N204&amp;"|"&amp;D204,'Facturi emise'!$A$5:$A$1004,0)),"Linia nu există în factura inițială. ",""))&amp;IF(N(H204)&lt;=0,"Lipsește cantitatea stornată. ","")&amp;IF(AND(N(I204)=IFERROR(INDEX('Facturi emise'!$J$5:$J$1004,MATCH(N204&amp;"|"&amp;D204,'Facturi emise'!$A$5:$A$1004,0)),0),SUMIFS($H$5:$H$1004,$N$5:$N$1004,N204,$D$5:$D$1004,D204,$I$5:$I$1004,I204)&gt;N(G204)),"Stornezi mai mult decât s-a facturat. ","")&amp;IF(AND(N(I204)&gt;0,N(I204)&lt;IFERROR(INDEX('Facturi emise'!$J$5:$J$1004,MATCH(N204&amp;"|"&amp;D204,'Facturi emise'!$A$5:$A$1004,0)),0)),"Reducere de preț pe unitate. ","")))</f>
        <v/>
      </c>
      <c r="N204" s="28" t="str">
        <f>IF(B204="","",IFERROR(INDEX('Registru stornări'!$D$5:$D$304,MATCH(B204,'Registru stornări'!$B$5:$B$304,0)),""))</f>
        <v/>
      </c>
    </row>
    <row r="205" spans="1:14" x14ac:dyDescent="0.2">
      <c r="A205" s="1" t="str">
        <f t="shared" si="9"/>
        <v/>
      </c>
      <c r="B205" s="9"/>
      <c r="C205" s="10" t="str">
        <f>IF(B205="","",COUNTIF(INDEX($B:$B,5):B205,B205))</f>
        <v/>
      </c>
      <c r="D205" s="9"/>
      <c r="E205" s="24" t="str">
        <f>IF(OR(N205="",D205=""),"",IFERROR(INDEX('Facturi emise'!$G$5:$G$1004,MATCH(N205&amp;"|"&amp;D205,'Facturi emise'!$A$5:$A$1004,0)),""))</f>
        <v/>
      </c>
      <c r="F205" s="10" t="str">
        <f>IF(OR(N205="",D205=""),"",IFERROR(INDEX('Facturi emise'!$H$5:$H$1004,MATCH(N205&amp;"|"&amp;D205,'Facturi emise'!$A$5:$A$1004,0)),""))</f>
        <v/>
      </c>
      <c r="G205" s="24" t="str">
        <f>IF(OR(N205="",D205=""),"",IFERROR(INDEX('Facturi emise'!$I$5:$I$1004,MATCH(N205&amp;"|"&amp;D205,'Facturi emise'!$A$5:$A$1004,0)),""))</f>
        <v/>
      </c>
      <c r="H205" s="6"/>
      <c r="I205" s="14" t="str">
        <f>IF(OR(N205="",D205=""),"",IFERROR(INDEX('Facturi emise'!$J$5:$J$1004,MATCH(N205&amp;"|"&amp;D205,'Facturi emise'!$A$5:$A$1004,0)),""))</f>
        <v/>
      </c>
      <c r="J205" s="25" t="str">
        <f>IF(OR(N205="",D205=""),"",IFERROR(INDEX('Facturi emise'!$K$5:$K$1004,MATCH(N205&amp;"|"&amp;D205,'Facturi emise'!$A$5:$A$1004,0)),""))</f>
        <v/>
      </c>
      <c r="K205" s="26" t="str">
        <f t="shared" si="10"/>
        <v/>
      </c>
      <c r="L205" s="26" t="str">
        <f t="shared" si="11"/>
        <v/>
      </c>
      <c r="M205" s="27" t="str">
        <f>IF(B205="","",TRIM(IF(N205="","Factura storno nu există în registru. ",IF(ISNA(MATCH(N205&amp;"|"&amp;D205,'Facturi emise'!$A$5:$A$1004,0)),"Linia nu există în factura inițială. ",""))&amp;IF(N(H205)&lt;=0,"Lipsește cantitatea stornată. ","")&amp;IF(AND(N(I205)=IFERROR(INDEX('Facturi emise'!$J$5:$J$1004,MATCH(N205&amp;"|"&amp;D205,'Facturi emise'!$A$5:$A$1004,0)),0),SUMIFS($H$5:$H$1004,$N$5:$N$1004,N205,$D$5:$D$1004,D205,$I$5:$I$1004,I205)&gt;N(G205)),"Stornezi mai mult decât s-a facturat. ","")&amp;IF(AND(N(I205)&gt;0,N(I205)&lt;IFERROR(INDEX('Facturi emise'!$J$5:$J$1004,MATCH(N205&amp;"|"&amp;D205,'Facturi emise'!$A$5:$A$1004,0)),0)),"Reducere de preț pe unitate. ","")))</f>
        <v/>
      </c>
      <c r="N205" s="28" t="str">
        <f>IF(B205="","",IFERROR(INDEX('Registru stornări'!$D$5:$D$304,MATCH(B205,'Registru stornări'!$B$5:$B$304,0)),""))</f>
        <v/>
      </c>
    </row>
    <row r="206" spans="1:14" x14ac:dyDescent="0.2">
      <c r="A206" s="1" t="str">
        <f t="shared" si="9"/>
        <v/>
      </c>
      <c r="B206" s="9"/>
      <c r="C206" s="10" t="str">
        <f>IF(B206="","",COUNTIF(INDEX($B:$B,5):B206,B206))</f>
        <v/>
      </c>
      <c r="D206" s="9"/>
      <c r="E206" s="24" t="str">
        <f>IF(OR(N206="",D206=""),"",IFERROR(INDEX('Facturi emise'!$G$5:$G$1004,MATCH(N206&amp;"|"&amp;D206,'Facturi emise'!$A$5:$A$1004,0)),""))</f>
        <v/>
      </c>
      <c r="F206" s="10" t="str">
        <f>IF(OR(N206="",D206=""),"",IFERROR(INDEX('Facturi emise'!$H$5:$H$1004,MATCH(N206&amp;"|"&amp;D206,'Facturi emise'!$A$5:$A$1004,0)),""))</f>
        <v/>
      </c>
      <c r="G206" s="24" t="str">
        <f>IF(OR(N206="",D206=""),"",IFERROR(INDEX('Facturi emise'!$I$5:$I$1004,MATCH(N206&amp;"|"&amp;D206,'Facturi emise'!$A$5:$A$1004,0)),""))</f>
        <v/>
      </c>
      <c r="H206" s="6"/>
      <c r="I206" s="14" t="str">
        <f>IF(OR(N206="",D206=""),"",IFERROR(INDEX('Facturi emise'!$J$5:$J$1004,MATCH(N206&amp;"|"&amp;D206,'Facturi emise'!$A$5:$A$1004,0)),""))</f>
        <v/>
      </c>
      <c r="J206" s="25" t="str">
        <f>IF(OR(N206="",D206=""),"",IFERROR(INDEX('Facturi emise'!$K$5:$K$1004,MATCH(N206&amp;"|"&amp;D206,'Facturi emise'!$A$5:$A$1004,0)),""))</f>
        <v/>
      </c>
      <c r="K206" s="26" t="str">
        <f t="shared" si="10"/>
        <v/>
      </c>
      <c r="L206" s="26" t="str">
        <f t="shared" si="11"/>
        <v/>
      </c>
      <c r="M206" s="27" t="str">
        <f>IF(B206="","",TRIM(IF(N206="","Factura storno nu există în registru. ",IF(ISNA(MATCH(N206&amp;"|"&amp;D206,'Facturi emise'!$A$5:$A$1004,0)),"Linia nu există în factura inițială. ",""))&amp;IF(N(H206)&lt;=0,"Lipsește cantitatea stornată. ","")&amp;IF(AND(N(I206)=IFERROR(INDEX('Facturi emise'!$J$5:$J$1004,MATCH(N206&amp;"|"&amp;D206,'Facturi emise'!$A$5:$A$1004,0)),0),SUMIFS($H$5:$H$1004,$N$5:$N$1004,N206,$D$5:$D$1004,D206,$I$5:$I$1004,I206)&gt;N(G206)),"Stornezi mai mult decât s-a facturat. ","")&amp;IF(AND(N(I206)&gt;0,N(I206)&lt;IFERROR(INDEX('Facturi emise'!$J$5:$J$1004,MATCH(N206&amp;"|"&amp;D206,'Facturi emise'!$A$5:$A$1004,0)),0)),"Reducere de preț pe unitate. ","")))</f>
        <v/>
      </c>
      <c r="N206" s="28" t="str">
        <f>IF(B206="","",IFERROR(INDEX('Registru stornări'!$D$5:$D$304,MATCH(B206,'Registru stornări'!$B$5:$B$304,0)),""))</f>
        <v/>
      </c>
    </row>
    <row r="207" spans="1:14" x14ac:dyDescent="0.2">
      <c r="A207" s="1" t="str">
        <f t="shared" si="9"/>
        <v/>
      </c>
      <c r="B207" s="9"/>
      <c r="C207" s="10" t="str">
        <f>IF(B207="","",COUNTIF(INDEX($B:$B,5):B207,B207))</f>
        <v/>
      </c>
      <c r="D207" s="9"/>
      <c r="E207" s="24" t="str">
        <f>IF(OR(N207="",D207=""),"",IFERROR(INDEX('Facturi emise'!$G$5:$G$1004,MATCH(N207&amp;"|"&amp;D207,'Facturi emise'!$A$5:$A$1004,0)),""))</f>
        <v/>
      </c>
      <c r="F207" s="10" t="str">
        <f>IF(OR(N207="",D207=""),"",IFERROR(INDEX('Facturi emise'!$H$5:$H$1004,MATCH(N207&amp;"|"&amp;D207,'Facturi emise'!$A$5:$A$1004,0)),""))</f>
        <v/>
      </c>
      <c r="G207" s="24" t="str">
        <f>IF(OR(N207="",D207=""),"",IFERROR(INDEX('Facturi emise'!$I$5:$I$1004,MATCH(N207&amp;"|"&amp;D207,'Facturi emise'!$A$5:$A$1004,0)),""))</f>
        <v/>
      </c>
      <c r="H207" s="6"/>
      <c r="I207" s="14" t="str">
        <f>IF(OR(N207="",D207=""),"",IFERROR(INDEX('Facturi emise'!$J$5:$J$1004,MATCH(N207&amp;"|"&amp;D207,'Facturi emise'!$A$5:$A$1004,0)),""))</f>
        <v/>
      </c>
      <c r="J207" s="25" t="str">
        <f>IF(OR(N207="",D207=""),"",IFERROR(INDEX('Facturi emise'!$K$5:$K$1004,MATCH(N207&amp;"|"&amp;D207,'Facturi emise'!$A$5:$A$1004,0)),""))</f>
        <v/>
      </c>
      <c r="K207" s="26" t="str">
        <f t="shared" si="10"/>
        <v/>
      </c>
      <c r="L207" s="26" t="str">
        <f t="shared" si="11"/>
        <v/>
      </c>
      <c r="M207" s="27" t="str">
        <f>IF(B207="","",TRIM(IF(N207="","Factura storno nu există în registru. ",IF(ISNA(MATCH(N207&amp;"|"&amp;D207,'Facturi emise'!$A$5:$A$1004,0)),"Linia nu există în factura inițială. ",""))&amp;IF(N(H207)&lt;=0,"Lipsește cantitatea stornată. ","")&amp;IF(AND(N(I207)=IFERROR(INDEX('Facturi emise'!$J$5:$J$1004,MATCH(N207&amp;"|"&amp;D207,'Facturi emise'!$A$5:$A$1004,0)),0),SUMIFS($H$5:$H$1004,$N$5:$N$1004,N207,$D$5:$D$1004,D207,$I$5:$I$1004,I207)&gt;N(G207)),"Stornezi mai mult decât s-a facturat. ","")&amp;IF(AND(N(I207)&gt;0,N(I207)&lt;IFERROR(INDEX('Facturi emise'!$J$5:$J$1004,MATCH(N207&amp;"|"&amp;D207,'Facturi emise'!$A$5:$A$1004,0)),0)),"Reducere de preț pe unitate. ","")))</f>
        <v/>
      </c>
      <c r="N207" s="28" t="str">
        <f>IF(B207="","",IFERROR(INDEX('Registru stornări'!$D$5:$D$304,MATCH(B207,'Registru stornări'!$B$5:$B$304,0)),""))</f>
        <v/>
      </c>
    </row>
    <row r="208" spans="1:14" x14ac:dyDescent="0.2">
      <c r="A208" s="1" t="str">
        <f t="shared" si="9"/>
        <v/>
      </c>
      <c r="B208" s="9"/>
      <c r="C208" s="10" t="str">
        <f>IF(B208="","",COUNTIF(INDEX($B:$B,5):B208,B208))</f>
        <v/>
      </c>
      <c r="D208" s="9"/>
      <c r="E208" s="24" t="str">
        <f>IF(OR(N208="",D208=""),"",IFERROR(INDEX('Facturi emise'!$G$5:$G$1004,MATCH(N208&amp;"|"&amp;D208,'Facturi emise'!$A$5:$A$1004,0)),""))</f>
        <v/>
      </c>
      <c r="F208" s="10" t="str">
        <f>IF(OR(N208="",D208=""),"",IFERROR(INDEX('Facturi emise'!$H$5:$H$1004,MATCH(N208&amp;"|"&amp;D208,'Facturi emise'!$A$5:$A$1004,0)),""))</f>
        <v/>
      </c>
      <c r="G208" s="24" t="str">
        <f>IF(OR(N208="",D208=""),"",IFERROR(INDEX('Facturi emise'!$I$5:$I$1004,MATCH(N208&amp;"|"&amp;D208,'Facturi emise'!$A$5:$A$1004,0)),""))</f>
        <v/>
      </c>
      <c r="H208" s="6"/>
      <c r="I208" s="14" t="str">
        <f>IF(OR(N208="",D208=""),"",IFERROR(INDEX('Facturi emise'!$J$5:$J$1004,MATCH(N208&amp;"|"&amp;D208,'Facturi emise'!$A$5:$A$1004,0)),""))</f>
        <v/>
      </c>
      <c r="J208" s="25" t="str">
        <f>IF(OR(N208="",D208=""),"",IFERROR(INDEX('Facturi emise'!$K$5:$K$1004,MATCH(N208&amp;"|"&amp;D208,'Facturi emise'!$A$5:$A$1004,0)),""))</f>
        <v/>
      </c>
      <c r="K208" s="26" t="str">
        <f t="shared" si="10"/>
        <v/>
      </c>
      <c r="L208" s="26" t="str">
        <f t="shared" si="11"/>
        <v/>
      </c>
      <c r="M208" s="27" t="str">
        <f>IF(B208="","",TRIM(IF(N208="","Factura storno nu există în registru. ",IF(ISNA(MATCH(N208&amp;"|"&amp;D208,'Facturi emise'!$A$5:$A$1004,0)),"Linia nu există în factura inițială. ",""))&amp;IF(N(H208)&lt;=0,"Lipsește cantitatea stornată. ","")&amp;IF(AND(N(I208)=IFERROR(INDEX('Facturi emise'!$J$5:$J$1004,MATCH(N208&amp;"|"&amp;D208,'Facturi emise'!$A$5:$A$1004,0)),0),SUMIFS($H$5:$H$1004,$N$5:$N$1004,N208,$D$5:$D$1004,D208,$I$5:$I$1004,I208)&gt;N(G208)),"Stornezi mai mult decât s-a facturat. ","")&amp;IF(AND(N(I208)&gt;0,N(I208)&lt;IFERROR(INDEX('Facturi emise'!$J$5:$J$1004,MATCH(N208&amp;"|"&amp;D208,'Facturi emise'!$A$5:$A$1004,0)),0)),"Reducere de preț pe unitate. ","")))</f>
        <v/>
      </c>
      <c r="N208" s="28" t="str">
        <f>IF(B208="","",IFERROR(INDEX('Registru stornări'!$D$5:$D$304,MATCH(B208,'Registru stornări'!$B$5:$B$304,0)),""))</f>
        <v/>
      </c>
    </row>
    <row r="209" spans="1:14" x14ac:dyDescent="0.2">
      <c r="A209" s="1" t="str">
        <f t="shared" si="9"/>
        <v/>
      </c>
      <c r="B209" s="9"/>
      <c r="C209" s="10" t="str">
        <f>IF(B209="","",COUNTIF(INDEX($B:$B,5):B209,B209))</f>
        <v/>
      </c>
      <c r="D209" s="9"/>
      <c r="E209" s="24" t="str">
        <f>IF(OR(N209="",D209=""),"",IFERROR(INDEX('Facturi emise'!$G$5:$G$1004,MATCH(N209&amp;"|"&amp;D209,'Facturi emise'!$A$5:$A$1004,0)),""))</f>
        <v/>
      </c>
      <c r="F209" s="10" t="str">
        <f>IF(OR(N209="",D209=""),"",IFERROR(INDEX('Facturi emise'!$H$5:$H$1004,MATCH(N209&amp;"|"&amp;D209,'Facturi emise'!$A$5:$A$1004,0)),""))</f>
        <v/>
      </c>
      <c r="G209" s="24" t="str">
        <f>IF(OR(N209="",D209=""),"",IFERROR(INDEX('Facturi emise'!$I$5:$I$1004,MATCH(N209&amp;"|"&amp;D209,'Facturi emise'!$A$5:$A$1004,0)),""))</f>
        <v/>
      </c>
      <c r="H209" s="6"/>
      <c r="I209" s="14" t="str">
        <f>IF(OR(N209="",D209=""),"",IFERROR(INDEX('Facturi emise'!$J$5:$J$1004,MATCH(N209&amp;"|"&amp;D209,'Facturi emise'!$A$5:$A$1004,0)),""))</f>
        <v/>
      </c>
      <c r="J209" s="25" t="str">
        <f>IF(OR(N209="",D209=""),"",IFERROR(INDEX('Facturi emise'!$K$5:$K$1004,MATCH(N209&amp;"|"&amp;D209,'Facturi emise'!$A$5:$A$1004,0)),""))</f>
        <v/>
      </c>
      <c r="K209" s="26" t="str">
        <f t="shared" si="10"/>
        <v/>
      </c>
      <c r="L209" s="26" t="str">
        <f t="shared" si="11"/>
        <v/>
      </c>
      <c r="M209" s="27" t="str">
        <f>IF(B209="","",TRIM(IF(N209="","Factura storno nu există în registru. ",IF(ISNA(MATCH(N209&amp;"|"&amp;D209,'Facturi emise'!$A$5:$A$1004,0)),"Linia nu există în factura inițială. ",""))&amp;IF(N(H209)&lt;=0,"Lipsește cantitatea stornată. ","")&amp;IF(AND(N(I209)=IFERROR(INDEX('Facturi emise'!$J$5:$J$1004,MATCH(N209&amp;"|"&amp;D209,'Facturi emise'!$A$5:$A$1004,0)),0),SUMIFS($H$5:$H$1004,$N$5:$N$1004,N209,$D$5:$D$1004,D209,$I$5:$I$1004,I209)&gt;N(G209)),"Stornezi mai mult decât s-a facturat. ","")&amp;IF(AND(N(I209)&gt;0,N(I209)&lt;IFERROR(INDEX('Facturi emise'!$J$5:$J$1004,MATCH(N209&amp;"|"&amp;D209,'Facturi emise'!$A$5:$A$1004,0)),0)),"Reducere de preț pe unitate. ","")))</f>
        <v/>
      </c>
      <c r="N209" s="28" t="str">
        <f>IF(B209="","",IFERROR(INDEX('Registru stornări'!$D$5:$D$304,MATCH(B209,'Registru stornări'!$B$5:$B$304,0)),""))</f>
        <v/>
      </c>
    </row>
    <row r="210" spans="1:14" x14ac:dyDescent="0.2">
      <c r="A210" s="1" t="str">
        <f t="shared" si="9"/>
        <v/>
      </c>
      <c r="B210" s="9"/>
      <c r="C210" s="10" t="str">
        <f>IF(B210="","",COUNTIF(INDEX($B:$B,5):B210,B210))</f>
        <v/>
      </c>
      <c r="D210" s="9"/>
      <c r="E210" s="24" t="str">
        <f>IF(OR(N210="",D210=""),"",IFERROR(INDEX('Facturi emise'!$G$5:$G$1004,MATCH(N210&amp;"|"&amp;D210,'Facturi emise'!$A$5:$A$1004,0)),""))</f>
        <v/>
      </c>
      <c r="F210" s="10" t="str">
        <f>IF(OR(N210="",D210=""),"",IFERROR(INDEX('Facturi emise'!$H$5:$H$1004,MATCH(N210&amp;"|"&amp;D210,'Facturi emise'!$A$5:$A$1004,0)),""))</f>
        <v/>
      </c>
      <c r="G210" s="24" t="str">
        <f>IF(OR(N210="",D210=""),"",IFERROR(INDEX('Facturi emise'!$I$5:$I$1004,MATCH(N210&amp;"|"&amp;D210,'Facturi emise'!$A$5:$A$1004,0)),""))</f>
        <v/>
      </c>
      <c r="H210" s="6"/>
      <c r="I210" s="14" t="str">
        <f>IF(OR(N210="",D210=""),"",IFERROR(INDEX('Facturi emise'!$J$5:$J$1004,MATCH(N210&amp;"|"&amp;D210,'Facturi emise'!$A$5:$A$1004,0)),""))</f>
        <v/>
      </c>
      <c r="J210" s="25" t="str">
        <f>IF(OR(N210="",D210=""),"",IFERROR(INDEX('Facturi emise'!$K$5:$K$1004,MATCH(N210&amp;"|"&amp;D210,'Facturi emise'!$A$5:$A$1004,0)),""))</f>
        <v/>
      </c>
      <c r="K210" s="26" t="str">
        <f t="shared" si="10"/>
        <v/>
      </c>
      <c r="L210" s="26" t="str">
        <f t="shared" si="11"/>
        <v/>
      </c>
      <c r="M210" s="27" t="str">
        <f>IF(B210="","",TRIM(IF(N210="","Factura storno nu există în registru. ",IF(ISNA(MATCH(N210&amp;"|"&amp;D210,'Facturi emise'!$A$5:$A$1004,0)),"Linia nu există în factura inițială. ",""))&amp;IF(N(H210)&lt;=0,"Lipsește cantitatea stornată. ","")&amp;IF(AND(N(I210)=IFERROR(INDEX('Facturi emise'!$J$5:$J$1004,MATCH(N210&amp;"|"&amp;D210,'Facturi emise'!$A$5:$A$1004,0)),0),SUMIFS($H$5:$H$1004,$N$5:$N$1004,N210,$D$5:$D$1004,D210,$I$5:$I$1004,I210)&gt;N(G210)),"Stornezi mai mult decât s-a facturat. ","")&amp;IF(AND(N(I210)&gt;0,N(I210)&lt;IFERROR(INDEX('Facturi emise'!$J$5:$J$1004,MATCH(N210&amp;"|"&amp;D210,'Facturi emise'!$A$5:$A$1004,0)),0)),"Reducere de preț pe unitate. ","")))</f>
        <v/>
      </c>
      <c r="N210" s="28" t="str">
        <f>IF(B210="","",IFERROR(INDEX('Registru stornări'!$D$5:$D$304,MATCH(B210,'Registru stornări'!$B$5:$B$304,0)),""))</f>
        <v/>
      </c>
    </row>
    <row r="211" spans="1:14" x14ac:dyDescent="0.2">
      <c r="A211" s="1" t="str">
        <f t="shared" si="9"/>
        <v/>
      </c>
      <c r="B211" s="9"/>
      <c r="C211" s="10" t="str">
        <f>IF(B211="","",COUNTIF(INDEX($B:$B,5):B211,B211))</f>
        <v/>
      </c>
      <c r="D211" s="9"/>
      <c r="E211" s="24" t="str">
        <f>IF(OR(N211="",D211=""),"",IFERROR(INDEX('Facturi emise'!$G$5:$G$1004,MATCH(N211&amp;"|"&amp;D211,'Facturi emise'!$A$5:$A$1004,0)),""))</f>
        <v/>
      </c>
      <c r="F211" s="10" t="str">
        <f>IF(OR(N211="",D211=""),"",IFERROR(INDEX('Facturi emise'!$H$5:$H$1004,MATCH(N211&amp;"|"&amp;D211,'Facturi emise'!$A$5:$A$1004,0)),""))</f>
        <v/>
      </c>
      <c r="G211" s="24" t="str">
        <f>IF(OR(N211="",D211=""),"",IFERROR(INDEX('Facturi emise'!$I$5:$I$1004,MATCH(N211&amp;"|"&amp;D211,'Facturi emise'!$A$5:$A$1004,0)),""))</f>
        <v/>
      </c>
      <c r="H211" s="6"/>
      <c r="I211" s="14" t="str">
        <f>IF(OR(N211="",D211=""),"",IFERROR(INDEX('Facturi emise'!$J$5:$J$1004,MATCH(N211&amp;"|"&amp;D211,'Facturi emise'!$A$5:$A$1004,0)),""))</f>
        <v/>
      </c>
      <c r="J211" s="25" t="str">
        <f>IF(OR(N211="",D211=""),"",IFERROR(INDEX('Facturi emise'!$K$5:$K$1004,MATCH(N211&amp;"|"&amp;D211,'Facturi emise'!$A$5:$A$1004,0)),""))</f>
        <v/>
      </c>
      <c r="K211" s="26" t="str">
        <f t="shared" si="10"/>
        <v/>
      </c>
      <c r="L211" s="26" t="str">
        <f t="shared" si="11"/>
        <v/>
      </c>
      <c r="M211" s="27" t="str">
        <f>IF(B211="","",TRIM(IF(N211="","Factura storno nu există în registru. ",IF(ISNA(MATCH(N211&amp;"|"&amp;D211,'Facturi emise'!$A$5:$A$1004,0)),"Linia nu există în factura inițială. ",""))&amp;IF(N(H211)&lt;=0,"Lipsește cantitatea stornată. ","")&amp;IF(AND(N(I211)=IFERROR(INDEX('Facturi emise'!$J$5:$J$1004,MATCH(N211&amp;"|"&amp;D211,'Facturi emise'!$A$5:$A$1004,0)),0),SUMIFS($H$5:$H$1004,$N$5:$N$1004,N211,$D$5:$D$1004,D211,$I$5:$I$1004,I211)&gt;N(G211)),"Stornezi mai mult decât s-a facturat. ","")&amp;IF(AND(N(I211)&gt;0,N(I211)&lt;IFERROR(INDEX('Facturi emise'!$J$5:$J$1004,MATCH(N211&amp;"|"&amp;D211,'Facturi emise'!$A$5:$A$1004,0)),0)),"Reducere de preț pe unitate. ","")))</f>
        <v/>
      </c>
      <c r="N211" s="28" t="str">
        <f>IF(B211="","",IFERROR(INDEX('Registru stornări'!$D$5:$D$304,MATCH(B211,'Registru stornări'!$B$5:$B$304,0)),""))</f>
        <v/>
      </c>
    </row>
    <row r="212" spans="1:14" x14ac:dyDescent="0.2">
      <c r="A212" s="1" t="str">
        <f t="shared" si="9"/>
        <v/>
      </c>
      <c r="B212" s="9"/>
      <c r="C212" s="10" t="str">
        <f>IF(B212="","",COUNTIF(INDEX($B:$B,5):B212,B212))</f>
        <v/>
      </c>
      <c r="D212" s="9"/>
      <c r="E212" s="24" t="str">
        <f>IF(OR(N212="",D212=""),"",IFERROR(INDEX('Facturi emise'!$G$5:$G$1004,MATCH(N212&amp;"|"&amp;D212,'Facturi emise'!$A$5:$A$1004,0)),""))</f>
        <v/>
      </c>
      <c r="F212" s="10" t="str">
        <f>IF(OR(N212="",D212=""),"",IFERROR(INDEX('Facturi emise'!$H$5:$H$1004,MATCH(N212&amp;"|"&amp;D212,'Facturi emise'!$A$5:$A$1004,0)),""))</f>
        <v/>
      </c>
      <c r="G212" s="24" t="str">
        <f>IF(OR(N212="",D212=""),"",IFERROR(INDEX('Facturi emise'!$I$5:$I$1004,MATCH(N212&amp;"|"&amp;D212,'Facturi emise'!$A$5:$A$1004,0)),""))</f>
        <v/>
      </c>
      <c r="H212" s="6"/>
      <c r="I212" s="14" t="str">
        <f>IF(OR(N212="",D212=""),"",IFERROR(INDEX('Facturi emise'!$J$5:$J$1004,MATCH(N212&amp;"|"&amp;D212,'Facturi emise'!$A$5:$A$1004,0)),""))</f>
        <v/>
      </c>
      <c r="J212" s="25" t="str">
        <f>IF(OR(N212="",D212=""),"",IFERROR(INDEX('Facturi emise'!$K$5:$K$1004,MATCH(N212&amp;"|"&amp;D212,'Facturi emise'!$A$5:$A$1004,0)),""))</f>
        <v/>
      </c>
      <c r="K212" s="26" t="str">
        <f t="shared" si="10"/>
        <v/>
      </c>
      <c r="L212" s="26" t="str">
        <f t="shared" si="11"/>
        <v/>
      </c>
      <c r="M212" s="27" t="str">
        <f>IF(B212="","",TRIM(IF(N212="","Factura storno nu există în registru. ",IF(ISNA(MATCH(N212&amp;"|"&amp;D212,'Facturi emise'!$A$5:$A$1004,0)),"Linia nu există în factura inițială. ",""))&amp;IF(N(H212)&lt;=0,"Lipsește cantitatea stornată. ","")&amp;IF(AND(N(I212)=IFERROR(INDEX('Facturi emise'!$J$5:$J$1004,MATCH(N212&amp;"|"&amp;D212,'Facturi emise'!$A$5:$A$1004,0)),0),SUMIFS($H$5:$H$1004,$N$5:$N$1004,N212,$D$5:$D$1004,D212,$I$5:$I$1004,I212)&gt;N(G212)),"Stornezi mai mult decât s-a facturat. ","")&amp;IF(AND(N(I212)&gt;0,N(I212)&lt;IFERROR(INDEX('Facturi emise'!$J$5:$J$1004,MATCH(N212&amp;"|"&amp;D212,'Facturi emise'!$A$5:$A$1004,0)),0)),"Reducere de preț pe unitate. ","")))</f>
        <v/>
      </c>
      <c r="N212" s="28" t="str">
        <f>IF(B212="","",IFERROR(INDEX('Registru stornări'!$D$5:$D$304,MATCH(B212,'Registru stornări'!$B$5:$B$304,0)),""))</f>
        <v/>
      </c>
    </row>
    <row r="213" spans="1:14" x14ac:dyDescent="0.2">
      <c r="A213" s="1" t="str">
        <f t="shared" si="9"/>
        <v/>
      </c>
      <c r="B213" s="9"/>
      <c r="C213" s="10" t="str">
        <f>IF(B213="","",COUNTIF(INDEX($B:$B,5):B213,B213))</f>
        <v/>
      </c>
      <c r="D213" s="9"/>
      <c r="E213" s="24" t="str">
        <f>IF(OR(N213="",D213=""),"",IFERROR(INDEX('Facturi emise'!$G$5:$G$1004,MATCH(N213&amp;"|"&amp;D213,'Facturi emise'!$A$5:$A$1004,0)),""))</f>
        <v/>
      </c>
      <c r="F213" s="10" t="str">
        <f>IF(OR(N213="",D213=""),"",IFERROR(INDEX('Facturi emise'!$H$5:$H$1004,MATCH(N213&amp;"|"&amp;D213,'Facturi emise'!$A$5:$A$1004,0)),""))</f>
        <v/>
      </c>
      <c r="G213" s="24" t="str">
        <f>IF(OR(N213="",D213=""),"",IFERROR(INDEX('Facturi emise'!$I$5:$I$1004,MATCH(N213&amp;"|"&amp;D213,'Facturi emise'!$A$5:$A$1004,0)),""))</f>
        <v/>
      </c>
      <c r="H213" s="6"/>
      <c r="I213" s="14" t="str">
        <f>IF(OR(N213="",D213=""),"",IFERROR(INDEX('Facturi emise'!$J$5:$J$1004,MATCH(N213&amp;"|"&amp;D213,'Facturi emise'!$A$5:$A$1004,0)),""))</f>
        <v/>
      </c>
      <c r="J213" s="25" t="str">
        <f>IF(OR(N213="",D213=""),"",IFERROR(INDEX('Facturi emise'!$K$5:$K$1004,MATCH(N213&amp;"|"&amp;D213,'Facturi emise'!$A$5:$A$1004,0)),""))</f>
        <v/>
      </c>
      <c r="K213" s="26" t="str">
        <f t="shared" si="10"/>
        <v/>
      </c>
      <c r="L213" s="26" t="str">
        <f t="shared" si="11"/>
        <v/>
      </c>
      <c r="M213" s="27" t="str">
        <f>IF(B213="","",TRIM(IF(N213="","Factura storno nu există în registru. ",IF(ISNA(MATCH(N213&amp;"|"&amp;D213,'Facturi emise'!$A$5:$A$1004,0)),"Linia nu există în factura inițială. ",""))&amp;IF(N(H213)&lt;=0,"Lipsește cantitatea stornată. ","")&amp;IF(AND(N(I213)=IFERROR(INDEX('Facturi emise'!$J$5:$J$1004,MATCH(N213&amp;"|"&amp;D213,'Facturi emise'!$A$5:$A$1004,0)),0),SUMIFS($H$5:$H$1004,$N$5:$N$1004,N213,$D$5:$D$1004,D213,$I$5:$I$1004,I213)&gt;N(G213)),"Stornezi mai mult decât s-a facturat. ","")&amp;IF(AND(N(I213)&gt;0,N(I213)&lt;IFERROR(INDEX('Facturi emise'!$J$5:$J$1004,MATCH(N213&amp;"|"&amp;D213,'Facturi emise'!$A$5:$A$1004,0)),0)),"Reducere de preț pe unitate. ","")))</f>
        <v/>
      </c>
      <c r="N213" s="28" t="str">
        <f>IF(B213="","",IFERROR(INDEX('Registru stornări'!$D$5:$D$304,MATCH(B213,'Registru stornări'!$B$5:$B$304,0)),""))</f>
        <v/>
      </c>
    </row>
    <row r="214" spans="1:14" x14ac:dyDescent="0.2">
      <c r="A214" s="1" t="str">
        <f t="shared" si="9"/>
        <v/>
      </c>
      <c r="B214" s="9"/>
      <c r="C214" s="10" t="str">
        <f>IF(B214="","",COUNTIF(INDEX($B:$B,5):B214,B214))</f>
        <v/>
      </c>
      <c r="D214" s="9"/>
      <c r="E214" s="24" t="str">
        <f>IF(OR(N214="",D214=""),"",IFERROR(INDEX('Facturi emise'!$G$5:$G$1004,MATCH(N214&amp;"|"&amp;D214,'Facturi emise'!$A$5:$A$1004,0)),""))</f>
        <v/>
      </c>
      <c r="F214" s="10" t="str">
        <f>IF(OR(N214="",D214=""),"",IFERROR(INDEX('Facturi emise'!$H$5:$H$1004,MATCH(N214&amp;"|"&amp;D214,'Facturi emise'!$A$5:$A$1004,0)),""))</f>
        <v/>
      </c>
      <c r="G214" s="24" t="str">
        <f>IF(OR(N214="",D214=""),"",IFERROR(INDEX('Facturi emise'!$I$5:$I$1004,MATCH(N214&amp;"|"&amp;D214,'Facturi emise'!$A$5:$A$1004,0)),""))</f>
        <v/>
      </c>
      <c r="H214" s="6"/>
      <c r="I214" s="14" t="str">
        <f>IF(OR(N214="",D214=""),"",IFERROR(INDEX('Facturi emise'!$J$5:$J$1004,MATCH(N214&amp;"|"&amp;D214,'Facturi emise'!$A$5:$A$1004,0)),""))</f>
        <v/>
      </c>
      <c r="J214" s="25" t="str">
        <f>IF(OR(N214="",D214=""),"",IFERROR(INDEX('Facturi emise'!$K$5:$K$1004,MATCH(N214&amp;"|"&amp;D214,'Facturi emise'!$A$5:$A$1004,0)),""))</f>
        <v/>
      </c>
      <c r="K214" s="26" t="str">
        <f t="shared" si="10"/>
        <v/>
      </c>
      <c r="L214" s="26" t="str">
        <f t="shared" si="11"/>
        <v/>
      </c>
      <c r="M214" s="27" t="str">
        <f>IF(B214="","",TRIM(IF(N214="","Factura storno nu există în registru. ",IF(ISNA(MATCH(N214&amp;"|"&amp;D214,'Facturi emise'!$A$5:$A$1004,0)),"Linia nu există în factura inițială. ",""))&amp;IF(N(H214)&lt;=0,"Lipsește cantitatea stornată. ","")&amp;IF(AND(N(I214)=IFERROR(INDEX('Facturi emise'!$J$5:$J$1004,MATCH(N214&amp;"|"&amp;D214,'Facturi emise'!$A$5:$A$1004,0)),0),SUMIFS($H$5:$H$1004,$N$5:$N$1004,N214,$D$5:$D$1004,D214,$I$5:$I$1004,I214)&gt;N(G214)),"Stornezi mai mult decât s-a facturat. ","")&amp;IF(AND(N(I214)&gt;0,N(I214)&lt;IFERROR(INDEX('Facturi emise'!$J$5:$J$1004,MATCH(N214&amp;"|"&amp;D214,'Facturi emise'!$A$5:$A$1004,0)),0)),"Reducere de preț pe unitate. ","")))</f>
        <v/>
      </c>
      <c r="N214" s="28" t="str">
        <f>IF(B214="","",IFERROR(INDEX('Registru stornări'!$D$5:$D$304,MATCH(B214,'Registru stornări'!$B$5:$B$304,0)),""))</f>
        <v/>
      </c>
    </row>
    <row r="215" spans="1:14" x14ac:dyDescent="0.2">
      <c r="A215" s="1" t="str">
        <f t="shared" si="9"/>
        <v/>
      </c>
      <c r="B215" s="9"/>
      <c r="C215" s="10" t="str">
        <f>IF(B215="","",COUNTIF(INDEX($B:$B,5):B215,B215))</f>
        <v/>
      </c>
      <c r="D215" s="9"/>
      <c r="E215" s="24" t="str">
        <f>IF(OR(N215="",D215=""),"",IFERROR(INDEX('Facturi emise'!$G$5:$G$1004,MATCH(N215&amp;"|"&amp;D215,'Facturi emise'!$A$5:$A$1004,0)),""))</f>
        <v/>
      </c>
      <c r="F215" s="10" t="str">
        <f>IF(OR(N215="",D215=""),"",IFERROR(INDEX('Facturi emise'!$H$5:$H$1004,MATCH(N215&amp;"|"&amp;D215,'Facturi emise'!$A$5:$A$1004,0)),""))</f>
        <v/>
      </c>
      <c r="G215" s="24" t="str">
        <f>IF(OR(N215="",D215=""),"",IFERROR(INDEX('Facturi emise'!$I$5:$I$1004,MATCH(N215&amp;"|"&amp;D215,'Facturi emise'!$A$5:$A$1004,0)),""))</f>
        <v/>
      </c>
      <c r="H215" s="6"/>
      <c r="I215" s="14" t="str">
        <f>IF(OR(N215="",D215=""),"",IFERROR(INDEX('Facturi emise'!$J$5:$J$1004,MATCH(N215&amp;"|"&amp;D215,'Facturi emise'!$A$5:$A$1004,0)),""))</f>
        <v/>
      </c>
      <c r="J215" s="25" t="str">
        <f>IF(OR(N215="",D215=""),"",IFERROR(INDEX('Facturi emise'!$K$5:$K$1004,MATCH(N215&amp;"|"&amp;D215,'Facturi emise'!$A$5:$A$1004,0)),""))</f>
        <v/>
      </c>
      <c r="K215" s="26" t="str">
        <f t="shared" si="10"/>
        <v/>
      </c>
      <c r="L215" s="26" t="str">
        <f t="shared" si="11"/>
        <v/>
      </c>
      <c r="M215" s="27" t="str">
        <f>IF(B215="","",TRIM(IF(N215="","Factura storno nu există în registru. ",IF(ISNA(MATCH(N215&amp;"|"&amp;D215,'Facturi emise'!$A$5:$A$1004,0)),"Linia nu există în factura inițială. ",""))&amp;IF(N(H215)&lt;=0,"Lipsește cantitatea stornată. ","")&amp;IF(AND(N(I215)=IFERROR(INDEX('Facturi emise'!$J$5:$J$1004,MATCH(N215&amp;"|"&amp;D215,'Facturi emise'!$A$5:$A$1004,0)),0),SUMIFS($H$5:$H$1004,$N$5:$N$1004,N215,$D$5:$D$1004,D215,$I$5:$I$1004,I215)&gt;N(G215)),"Stornezi mai mult decât s-a facturat. ","")&amp;IF(AND(N(I215)&gt;0,N(I215)&lt;IFERROR(INDEX('Facturi emise'!$J$5:$J$1004,MATCH(N215&amp;"|"&amp;D215,'Facturi emise'!$A$5:$A$1004,0)),0)),"Reducere de preț pe unitate. ","")))</f>
        <v/>
      </c>
      <c r="N215" s="28" t="str">
        <f>IF(B215="","",IFERROR(INDEX('Registru stornări'!$D$5:$D$304,MATCH(B215,'Registru stornări'!$B$5:$B$304,0)),""))</f>
        <v/>
      </c>
    </row>
    <row r="216" spans="1:14" x14ac:dyDescent="0.2">
      <c r="A216" s="1" t="str">
        <f t="shared" si="9"/>
        <v/>
      </c>
      <c r="B216" s="9"/>
      <c r="C216" s="10" t="str">
        <f>IF(B216="","",COUNTIF(INDEX($B:$B,5):B216,B216))</f>
        <v/>
      </c>
      <c r="D216" s="9"/>
      <c r="E216" s="24" t="str">
        <f>IF(OR(N216="",D216=""),"",IFERROR(INDEX('Facturi emise'!$G$5:$G$1004,MATCH(N216&amp;"|"&amp;D216,'Facturi emise'!$A$5:$A$1004,0)),""))</f>
        <v/>
      </c>
      <c r="F216" s="10" t="str">
        <f>IF(OR(N216="",D216=""),"",IFERROR(INDEX('Facturi emise'!$H$5:$H$1004,MATCH(N216&amp;"|"&amp;D216,'Facturi emise'!$A$5:$A$1004,0)),""))</f>
        <v/>
      </c>
      <c r="G216" s="24" t="str">
        <f>IF(OR(N216="",D216=""),"",IFERROR(INDEX('Facturi emise'!$I$5:$I$1004,MATCH(N216&amp;"|"&amp;D216,'Facturi emise'!$A$5:$A$1004,0)),""))</f>
        <v/>
      </c>
      <c r="H216" s="6"/>
      <c r="I216" s="14" t="str">
        <f>IF(OR(N216="",D216=""),"",IFERROR(INDEX('Facturi emise'!$J$5:$J$1004,MATCH(N216&amp;"|"&amp;D216,'Facturi emise'!$A$5:$A$1004,0)),""))</f>
        <v/>
      </c>
      <c r="J216" s="25" t="str">
        <f>IF(OR(N216="",D216=""),"",IFERROR(INDEX('Facturi emise'!$K$5:$K$1004,MATCH(N216&amp;"|"&amp;D216,'Facturi emise'!$A$5:$A$1004,0)),""))</f>
        <v/>
      </c>
      <c r="K216" s="26" t="str">
        <f t="shared" si="10"/>
        <v/>
      </c>
      <c r="L216" s="26" t="str">
        <f t="shared" si="11"/>
        <v/>
      </c>
      <c r="M216" s="27" t="str">
        <f>IF(B216="","",TRIM(IF(N216="","Factura storno nu există în registru. ",IF(ISNA(MATCH(N216&amp;"|"&amp;D216,'Facturi emise'!$A$5:$A$1004,0)),"Linia nu există în factura inițială. ",""))&amp;IF(N(H216)&lt;=0,"Lipsește cantitatea stornată. ","")&amp;IF(AND(N(I216)=IFERROR(INDEX('Facturi emise'!$J$5:$J$1004,MATCH(N216&amp;"|"&amp;D216,'Facturi emise'!$A$5:$A$1004,0)),0),SUMIFS($H$5:$H$1004,$N$5:$N$1004,N216,$D$5:$D$1004,D216,$I$5:$I$1004,I216)&gt;N(G216)),"Stornezi mai mult decât s-a facturat. ","")&amp;IF(AND(N(I216)&gt;0,N(I216)&lt;IFERROR(INDEX('Facturi emise'!$J$5:$J$1004,MATCH(N216&amp;"|"&amp;D216,'Facturi emise'!$A$5:$A$1004,0)),0)),"Reducere de preț pe unitate. ","")))</f>
        <v/>
      </c>
      <c r="N216" s="28" t="str">
        <f>IF(B216="","",IFERROR(INDEX('Registru stornări'!$D$5:$D$304,MATCH(B216,'Registru stornări'!$B$5:$B$304,0)),""))</f>
        <v/>
      </c>
    </row>
    <row r="217" spans="1:14" x14ac:dyDescent="0.2">
      <c r="A217" s="1" t="str">
        <f t="shared" si="9"/>
        <v/>
      </c>
      <c r="B217" s="9"/>
      <c r="C217" s="10" t="str">
        <f>IF(B217="","",COUNTIF(INDEX($B:$B,5):B217,B217))</f>
        <v/>
      </c>
      <c r="D217" s="9"/>
      <c r="E217" s="24" t="str">
        <f>IF(OR(N217="",D217=""),"",IFERROR(INDEX('Facturi emise'!$G$5:$G$1004,MATCH(N217&amp;"|"&amp;D217,'Facturi emise'!$A$5:$A$1004,0)),""))</f>
        <v/>
      </c>
      <c r="F217" s="10" t="str">
        <f>IF(OR(N217="",D217=""),"",IFERROR(INDEX('Facturi emise'!$H$5:$H$1004,MATCH(N217&amp;"|"&amp;D217,'Facturi emise'!$A$5:$A$1004,0)),""))</f>
        <v/>
      </c>
      <c r="G217" s="24" t="str">
        <f>IF(OR(N217="",D217=""),"",IFERROR(INDEX('Facturi emise'!$I$5:$I$1004,MATCH(N217&amp;"|"&amp;D217,'Facturi emise'!$A$5:$A$1004,0)),""))</f>
        <v/>
      </c>
      <c r="H217" s="6"/>
      <c r="I217" s="14" t="str">
        <f>IF(OR(N217="",D217=""),"",IFERROR(INDEX('Facturi emise'!$J$5:$J$1004,MATCH(N217&amp;"|"&amp;D217,'Facturi emise'!$A$5:$A$1004,0)),""))</f>
        <v/>
      </c>
      <c r="J217" s="25" t="str">
        <f>IF(OR(N217="",D217=""),"",IFERROR(INDEX('Facturi emise'!$K$5:$K$1004,MATCH(N217&amp;"|"&amp;D217,'Facturi emise'!$A$5:$A$1004,0)),""))</f>
        <v/>
      </c>
      <c r="K217" s="26" t="str">
        <f t="shared" si="10"/>
        <v/>
      </c>
      <c r="L217" s="26" t="str">
        <f t="shared" si="11"/>
        <v/>
      </c>
      <c r="M217" s="27" t="str">
        <f>IF(B217="","",TRIM(IF(N217="","Factura storno nu există în registru. ",IF(ISNA(MATCH(N217&amp;"|"&amp;D217,'Facturi emise'!$A$5:$A$1004,0)),"Linia nu există în factura inițială. ",""))&amp;IF(N(H217)&lt;=0,"Lipsește cantitatea stornată. ","")&amp;IF(AND(N(I217)=IFERROR(INDEX('Facturi emise'!$J$5:$J$1004,MATCH(N217&amp;"|"&amp;D217,'Facturi emise'!$A$5:$A$1004,0)),0),SUMIFS($H$5:$H$1004,$N$5:$N$1004,N217,$D$5:$D$1004,D217,$I$5:$I$1004,I217)&gt;N(G217)),"Stornezi mai mult decât s-a facturat. ","")&amp;IF(AND(N(I217)&gt;0,N(I217)&lt;IFERROR(INDEX('Facturi emise'!$J$5:$J$1004,MATCH(N217&amp;"|"&amp;D217,'Facturi emise'!$A$5:$A$1004,0)),0)),"Reducere de preț pe unitate. ","")))</f>
        <v/>
      </c>
      <c r="N217" s="28" t="str">
        <f>IF(B217="","",IFERROR(INDEX('Registru stornări'!$D$5:$D$304,MATCH(B217,'Registru stornări'!$B$5:$B$304,0)),""))</f>
        <v/>
      </c>
    </row>
    <row r="218" spans="1:14" x14ac:dyDescent="0.2">
      <c r="A218" s="1" t="str">
        <f t="shared" si="9"/>
        <v/>
      </c>
      <c r="B218" s="9"/>
      <c r="C218" s="10" t="str">
        <f>IF(B218="","",COUNTIF(INDEX($B:$B,5):B218,B218))</f>
        <v/>
      </c>
      <c r="D218" s="9"/>
      <c r="E218" s="24" t="str">
        <f>IF(OR(N218="",D218=""),"",IFERROR(INDEX('Facturi emise'!$G$5:$G$1004,MATCH(N218&amp;"|"&amp;D218,'Facturi emise'!$A$5:$A$1004,0)),""))</f>
        <v/>
      </c>
      <c r="F218" s="10" t="str">
        <f>IF(OR(N218="",D218=""),"",IFERROR(INDEX('Facturi emise'!$H$5:$H$1004,MATCH(N218&amp;"|"&amp;D218,'Facturi emise'!$A$5:$A$1004,0)),""))</f>
        <v/>
      </c>
      <c r="G218" s="24" t="str">
        <f>IF(OR(N218="",D218=""),"",IFERROR(INDEX('Facturi emise'!$I$5:$I$1004,MATCH(N218&amp;"|"&amp;D218,'Facturi emise'!$A$5:$A$1004,0)),""))</f>
        <v/>
      </c>
      <c r="H218" s="6"/>
      <c r="I218" s="14" t="str">
        <f>IF(OR(N218="",D218=""),"",IFERROR(INDEX('Facturi emise'!$J$5:$J$1004,MATCH(N218&amp;"|"&amp;D218,'Facturi emise'!$A$5:$A$1004,0)),""))</f>
        <v/>
      </c>
      <c r="J218" s="25" t="str">
        <f>IF(OR(N218="",D218=""),"",IFERROR(INDEX('Facturi emise'!$K$5:$K$1004,MATCH(N218&amp;"|"&amp;D218,'Facturi emise'!$A$5:$A$1004,0)),""))</f>
        <v/>
      </c>
      <c r="K218" s="26" t="str">
        <f t="shared" si="10"/>
        <v/>
      </c>
      <c r="L218" s="26" t="str">
        <f t="shared" si="11"/>
        <v/>
      </c>
      <c r="M218" s="27" t="str">
        <f>IF(B218="","",TRIM(IF(N218="","Factura storno nu există în registru. ",IF(ISNA(MATCH(N218&amp;"|"&amp;D218,'Facturi emise'!$A$5:$A$1004,0)),"Linia nu există în factura inițială. ",""))&amp;IF(N(H218)&lt;=0,"Lipsește cantitatea stornată. ","")&amp;IF(AND(N(I218)=IFERROR(INDEX('Facturi emise'!$J$5:$J$1004,MATCH(N218&amp;"|"&amp;D218,'Facturi emise'!$A$5:$A$1004,0)),0),SUMIFS($H$5:$H$1004,$N$5:$N$1004,N218,$D$5:$D$1004,D218,$I$5:$I$1004,I218)&gt;N(G218)),"Stornezi mai mult decât s-a facturat. ","")&amp;IF(AND(N(I218)&gt;0,N(I218)&lt;IFERROR(INDEX('Facturi emise'!$J$5:$J$1004,MATCH(N218&amp;"|"&amp;D218,'Facturi emise'!$A$5:$A$1004,0)),0)),"Reducere de preț pe unitate. ","")))</f>
        <v/>
      </c>
      <c r="N218" s="28" t="str">
        <f>IF(B218="","",IFERROR(INDEX('Registru stornări'!$D$5:$D$304,MATCH(B218,'Registru stornări'!$B$5:$B$304,0)),""))</f>
        <v/>
      </c>
    </row>
    <row r="219" spans="1:14" x14ac:dyDescent="0.2">
      <c r="A219" s="1" t="str">
        <f t="shared" si="9"/>
        <v/>
      </c>
      <c r="B219" s="9"/>
      <c r="C219" s="10" t="str">
        <f>IF(B219="","",COUNTIF(INDEX($B:$B,5):B219,B219))</f>
        <v/>
      </c>
      <c r="D219" s="9"/>
      <c r="E219" s="24" t="str">
        <f>IF(OR(N219="",D219=""),"",IFERROR(INDEX('Facturi emise'!$G$5:$G$1004,MATCH(N219&amp;"|"&amp;D219,'Facturi emise'!$A$5:$A$1004,0)),""))</f>
        <v/>
      </c>
      <c r="F219" s="10" t="str">
        <f>IF(OR(N219="",D219=""),"",IFERROR(INDEX('Facturi emise'!$H$5:$H$1004,MATCH(N219&amp;"|"&amp;D219,'Facturi emise'!$A$5:$A$1004,0)),""))</f>
        <v/>
      </c>
      <c r="G219" s="24" t="str">
        <f>IF(OR(N219="",D219=""),"",IFERROR(INDEX('Facturi emise'!$I$5:$I$1004,MATCH(N219&amp;"|"&amp;D219,'Facturi emise'!$A$5:$A$1004,0)),""))</f>
        <v/>
      </c>
      <c r="H219" s="6"/>
      <c r="I219" s="14" t="str">
        <f>IF(OR(N219="",D219=""),"",IFERROR(INDEX('Facturi emise'!$J$5:$J$1004,MATCH(N219&amp;"|"&amp;D219,'Facturi emise'!$A$5:$A$1004,0)),""))</f>
        <v/>
      </c>
      <c r="J219" s="25" t="str">
        <f>IF(OR(N219="",D219=""),"",IFERROR(INDEX('Facturi emise'!$K$5:$K$1004,MATCH(N219&amp;"|"&amp;D219,'Facturi emise'!$A$5:$A$1004,0)),""))</f>
        <v/>
      </c>
      <c r="K219" s="26" t="str">
        <f t="shared" si="10"/>
        <v/>
      </c>
      <c r="L219" s="26" t="str">
        <f t="shared" si="11"/>
        <v/>
      </c>
      <c r="M219" s="27" t="str">
        <f>IF(B219="","",TRIM(IF(N219="","Factura storno nu există în registru. ",IF(ISNA(MATCH(N219&amp;"|"&amp;D219,'Facturi emise'!$A$5:$A$1004,0)),"Linia nu există în factura inițială. ",""))&amp;IF(N(H219)&lt;=0,"Lipsește cantitatea stornată. ","")&amp;IF(AND(N(I219)=IFERROR(INDEX('Facturi emise'!$J$5:$J$1004,MATCH(N219&amp;"|"&amp;D219,'Facturi emise'!$A$5:$A$1004,0)),0),SUMIFS($H$5:$H$1004,$N$5:$N$1004,N219,$D$5:$D$1004,D219,$I$5:$I$1004,I219)&gt;N(G219)),"Stornezi mai mult decât s-a facturat. ","")&amp;IF(AND(N(I219)&gt;0,N(I219)&lt;IFERROR(INDEX('Facturi emise'!$J$5:$J$1004,MATCH(N219&amp;"|"&amp;D219,'Facturi emise'!$A$5:$A$1004,0)),0)),"Reducere de preț pe unitate. ","")))</f>
        <v/>
      </c>
      <c r="N219" s="28" t="str">
        <f>IF(B219="","",IFERROR(INDEX('Registru stornări'!$D$5:$D$304,MATCH(B219,'Registru stornări'!$B$5:$B$304,0)),""))</f>
        <v/>
      </c>
    </row>
    <row r="220" spans="1:14" x14ac:dyDescent="0.2">
      <c r="A220" s="1" t="str">
        <f t="shared" si="9"/>
        <v/>
      </c>
      <c r="B220" s="9"/>
      <c r="C220" s="10" t="str">
        <f>IF(B220="","",COUNTIF(INDEX($B:$B,5):B220,B220))</f>
        <v/>
      </c>
      <c r="D220" s="9"/>
      <c r="E220" s="24" t="str">
        <f>IF(OR(N220="",D220=""),"",IFERROR(INDEX('Facturi emise'!$G$5:$G$1004,MATCH(N220&amp;"|"&amp;D220,'Facturi emise'!$A$5:$A$1004,0)),""))</f>
        <v/>
      </c>
      <c r="F220" s="10" t="str">
        <f>IF(OR(N220="",D220=""),"",IFERROR(INDEX('Facturi emise'!$H$5:$H$1004,MATCH(N220&amp;"|"&amp;D220,'Facturi emise'!$A$5:$A$1004,0)),""))</f>
        <v/>
      </c>
      <c r="G220" s="24" t="str">
        <f>IF(OR(N220="",D220=""),"",IFERROR(INDEX('Facturi emise'!$I$5:$I$1004,MATCH(N220&amp;"|"&amp;D220,'Facturi emise'!$A$5:$A$1004,0)),""))</f>
        <v/>
      </c>
      <c r="H220" s="6"/>
      <c r="I220" s="14" t="str">
        <f>IF(OR(N220="",D220=""),"",IFERROR(INDEX('Facturi emise'!$J$5:$J$1004,MATCH(N220&amp;"|"&amp;D220,'Facturi emise'!$A$5:$A$1004,0)),""))</f>
        <v/>
      </c>
      <c r="J220" s="25" t="str">
        <f>IF(OR(N220="",D220=""),"",IFERROR(INDEX('Facturi emise'!$K$5:$K$1004,MATCH(N220&amp;"|"&amp;D220,'Facturi emise'!$A$5:$A$1004,0)),""))</f>
        <v/>
      </c>
      <c r="K220" s="26" t="str">
        <f t="shared" si="10"/>
        <v/>
      </c>
      <c r="L220" s="26" t="str">
        <f t="shared" si="11"/>
        <v/>
      </c>
      <c r="M220" s="27" t="str">
        <f>IF(B220="","",TRIM(IF(N220="","Factura storno nu există în registru. ",IF(ISNA(MATCH(N220&amp;"|"&amp;D220,'Facturi emise'!$A$5:$A$1004,0)),"Linia nu există în factura inițială. ",""))&amp;IF(N(H220)&lt;=0,"Lipsește cantitatea stornată. ","")&amp;IF(AND(N(I220)=IFERROR(INDEX('Facturi emise'!$J$5:$J$1004,MATCH(N220&amp;"|"&amp;D220,'Facturi emise'!$A$5:$A$1004,0)),0),SUMIFS($H$5:$H$1004,$N$5:$N$1004,N220,$D$5:$D$1004,D220,$I$5:$I$1004,I220)&gt;N(G220)),"Stornezi mai mult decât s-a facturat. ","")&amp;IF(AND(N(I220)&gt;0,N(I220)&lt;IFERROR(INDEX('Facturi emise'!$J$5:$J$1004,MATCH(N220&amp;"|"&amp;D220,'Facturi emise'!$A$5:$A$1004,0)),0)),"Reducere de preț pe unitate. ","")))</f>
        <v/>
      </c>
      <c r="N220" s="28" t="str">
        <f>IF(B220="","",IFERROR(INDEX('Registru stornări'!$D$5:$D$304,MATCH(B220,'Registru stornări'!$B$5:$B$304,0)),""))</f>
        <v/>
      </c>
    </row>
    <row r="221" spans="1:14" x14ac:dyDescent="0.2">
      <c r="A221" s="1" t="str">
        <f t="shared" si="9"/>
        <v/>
      </c>
      <c r="B221" s="9"/>
      <c r="C221" s="10" t="str">
        <f>IF(B221="","",COUNTIF(INDEX($B:$B,5):B221,B221))</f>
        <v/>
      </c>
      <c r="D221" s="9"/>
      <c r="E221" s="24" t="str">
        <f>IF(OR(N221="",D221=""),"",IFERROR(INDEX('Facturi emise'!$G$5:$G$1004,MATCH(N221&amp;"|"&amp;D221,'Facturi emise'!$A$5:$A$1004,0)),""))</f>
        <v/>
      </c>
      <c r="F221" s="10" t="str">
        <f>IF(OR(N221="",D221=""),"",IFERROR(INDEX('Facturi emise'!$H$5:$H$1004,MATCH(N221&amp;"|"&amp;D221,'Facturi emise'!$A$5:$A$1004,0)),""))</f>
        <v/>
      </c>
      <c r="G221" s="24" t="str">
        <f>IF(OR(N221="",D221=""),"",IFERROR(INDEX('Facturi emise'!$I$5:$I$1004,MATCH(N221&amp;"|"&amp;D221,'Facturi emise'!$A$5:$A$1004,0)),""))</f>
        <v/>
      </c>
      <c r="H221" s="6"/>
      <c r="I221" s="14" t="str">
        <f>IF(OR(N221="",D221=""),"",IFERROR(INDEX('Facturi emise'!$J$5:$J$1004,MATCH(N221&amp;"|"&amp;D221,'Facturi emise'!$A$5:$A$1004,0)),""))</f>
        <v/>
      </c>
      <c r="J221" s="25" t="str">
        <f>IF(OR(N221="",D221=""),"",IFERROR(INDEX('Facturi emise'!$K$5:$K$1004,MATCH(N221&amp;"|"&amp;D221,'Facturi emise'!$A$5:$A$1004,0)),""))</f>
        <v/>
      </c>
      <c r="K221" s="26" t="str">
        <f t="shared" si="10"/>
        <v/>
      </c>
      <c r="L221" s="26" t="str">
        <f t="shared" si="11"/>
        <v/>
      </c>
      <c r="M221" s="27" t="str">
        <f>IF(B221="","",TRIM(IF(N221="","Factura storno nu există în registru. ",IF(ISNA(MATCH(N221&amp;"|"&amp;D221,'Facturi emise'!$A$5:$A$1004,0)),"Linia nu există în factura inițială. ",""))&amp;IF(N(H221)&lt;=0,"Lipsește cantitatea stornată. ","")&amp;IF(AND(N(I221)=IFERROR(INDEX('Facturi emise'!$J$5:$J$1004,MATCH(N221&amp;"|"&amp;D221,'Facturi emise'!$A$5:$A$1004,0)),0),SUMIFS($H$5:$H$1004,$N$5:$N$1004,N221,$D$5:$D$1004,D221,$I$5:$I$1004,I221)&gt;N(G221)),"Stornezi mai mult decât s-a facturat. ","")&amp;IF(AND(N(I221)&gt;0,N(I221)&lt;IFERROR(INDEX('Facturi emise'!$J$5:$J$1004,MATCH(N221&amp;"|"&amp;D221,'Facturi emise'!$A$5:$A$1004,0)),0)),"Reducere de preț pe unitate. ","")))</f>
        <v/>
      </c>
      <c r="N221" s="28" t="str">
        <f>IF(B221="","",IFERROR(INDEX('Registru stornări'!$D$5:$D$304,MATCH(B221,'Registru stornări'!$B$5:$B$304,0)),""))</f>
        <v/>
      </c>
    </row>
    <row r="222" spans="1:14" x14ac:dyDescent="0.2">
      <c r="A222" s="1" t="str">
        <f t="shared" si="9"/>
        <v/>
      </c>
      <c r="B222" s="9"/>
      <c r="C222" s="10" t="str">
        <f>IF(B222="","",COUNTIF(INDEX($B:$B,5):B222,B222))</f>
        <v/>
      </c>
      <c r="D222" s="9"/>
      <c r="E222" s="24" t="str">
        <f>IF(OR(N222="",D222=""),"",IFERROR(INDEX('Facturi emise'!$G$5:$G$1004,MATCH(N222&amp;"|"&amp;D222,'Facturi emise'!$A$5:$A$1004,0)),""))</f>
        <v/>
      </c>
      <c r="F222" s="10" t="str">
        <f>IF(OR(N222="",D222=""),"",IFERROR(INDEX('Facturi emise'!$H$5:$H$1004,MATCH(N222&amp;"|"&amp;D222,'Facturi emise'!$A$5:$A$1004,0)),""))</f>
        <v/>
      </c>
      <c r="G222" s="24" t="str">
        <f>IF(OR(N222="",D222=""),"",IFERROR(INDEX('Facturi emise'!$I$5:$I$1004,MATCH(N222&amp;"|"&amp;D222,'Facturi emise'!$A$5:$A$1004,0)),""))</f>
        <v/>
      </c>
      <c r="H222" s="6"/>
      <c r="I222" s="14" t="str">
        <f>IF(OR(N222="",D222=""),"",IFERROR(INDEX('Facturi emise'!$J$5:$J$1004,MATCH(N222&amp;"|"&amp;D222,'Facturi emise'!$A$5:$A$1004,0)),""))</f>
        <v/>
      </c>
      <c r="J222" s="25" t="str">
        <f>IF(OR(N222="",D222=""),"",IFERROR(INDEX('Facturi emise'!$K$5:$K$1004,MATCH(N222&amp;"|"&amp;D222,'Facturi emise'!$A$5:$A$1004,0)),""))</f>
        <v/>
      </c>
      <c r="K222" s="26" t="str">
        <f t="shared" si="10"/>
        <v/>
      </c>
      <c r="L222" s="26" t="str">
        <f t="shared" si="11"/>
        <v/>
      </c>
      <c r="M222" s="27" t="str">
        <f>IF(B222="","",TRIM(IF(N222="","Factura storno nu există în registru. ",IF(ISNA(MATCH(N222&amp;"|"&amp;D222,'Facturi emise'!$A$5:$A$1004,0)),"Linia nu există în factura inițială. ",""))&amp;IF(N(H222)&lt;=0,"Lipsește cantitatea stornată. ","")&amp;IF(AND(N(I222)=IFERROR(INDEX('Facturi emise'!$J$5:$J$1004,MATCH(N222&amp;"|"&amp;D222,'Facturi emise'!$A$5:$A$1004,0)),0),SUMIFS($H$5:$H$1004,$N$5:$N$1004,N222,$D$5:$D$1004,D222,$I$5:$I$1004,I222)&gt;N(G222)),"Stornezi mai mult decât s-a facturat. ","")&amp;IF(AND(N(I222)&gt;0,N(I222)&lt;IFERROR(INDEX('Facturi emise'!$J$5:$J$1004,MATCH(N222&amp;"|"&amp;D222,'Facturi emise'!$A$5:$A$1004,0)),0)),"Reducere de preț pe unitate. ","")))</f>
        <v/>
      </c>
      <c r="N222" s="28" t="str">
        <f>IF(B222="","",IFERROR(INDEX('Registru stornări'!$D$5:$D$304,MATCH(B222,'Registru stornări'!$B$5:$B$304,0)),""))</f>
        <v/>
      </c>
    </row>
    <row r="223" spans="1:14" x14ac:dyDescent="0.2">
      <c r="A223" s="1" t="str">
        <f t="shared" si="9"/>
        <v/>
      </c>
      <c r="B223" s="9"/>
      <c r="C223" s="10" t="str">
        <f>IF(B223="","",COUNTIF(INDEX($B:$B,5):B223,B223))</f>
        <v/>
      </c>
      <c r="D223" s="9"/>
      <c r="E223" s="24" t="str">
        <f>IF(OR(N223="",D223=""),"",IFERROR(INDEX('Facturi emise'!$G$5:$G$1004,MATCH(N223&amp;"|"&amp;D223,'Facturi emise'!$A$5:$A$1004,0)),""))</f>
        <v/>
      </c>
      <c r="F223" s="10" t="str">
        <f>IF(OR(N223="",D223=""),"",IFERROR(INDEX('Facturi emise'!$H$5:$H$1004,MATCH(N223&amp;"|"&amp;D223,'Facturi emise'!$A$5:$A$1004,0)),""))</f>
        <v/>
      </c>
      <c r="G223" s="24" t="str">
        <f>IF(OR(N223="",D223=""),"",IFERROR(INDEX('Facturi emise'!$I$5:$I$1004,MATCH(N223&amp;"|"&amp;D223,'Facturi emise'!$A$5:$A$1004,0)),""))</f>
        <v/>
      </c>
      <c r="H223" s="6"/>
      <c r="I223" s="14" t="str">
        <f>IF(OR(N223="",D223=""),"",IFERROR(INDEX('Facturi emise'!$J$5:$J$1004,MATCH(N223&amp;"|"&amp;D223,'Facturi emise'!$A$5:$A$1004,0)),""))</f>
        <v/>
      </c>
      <c r="J223" s="25" t="str">
        <f>IF(OR(N223="",D223=""),"",IFERROR(INDEX('Facturi emise'!$K$5:$K$1004,MATCH(N223&amp;"|"&amp;D223,'Facturi emise'!$A$5:$A$1004,0)),""))</f>
        <v/>
      </c>
      <c r="K223" s="26" t="str">
        <f t="shared" si="10"/>
        <v/>
      </c>
      <c r="L223" s="26" t="str">
        <f t="shared" si="11"/>
        <v/>
      </c>
      <c r="M223" s="27" t="str">
        <f>IF(B223="","",TRIM(IF(N223="","Factura storno nu există în registru. ",IF(ISNA(MATCH(N223&amp;"|"&amp;D223,'Facturi emise'!$A$5:$A$1004,0)),"Linia nu există în factura inițială. ",""))&amp;IF(N(H223)&lt;=0,"Lipsește cantitatea stornată. ","")&amp;IF(AND(N(I223)=IFERROR(INDEX('Facturi emise'!$J$5:$J$1004,MATCH(N223&amp;"|"&amp;D223,'Facturi emise'!$A$5:$A$1004,0)),0),SUMIFS($H$5:$H$1004,$N$5:$N$1004,N223,$D$5:$D$1004,D223,$I$5:$I$1004,I223)&gt;N(G223)),"Stornezi mai mult decât s-a facturat. ","")&amp;IF(AND(N(I223)&gt;0,N(I223)&lt;IFERROR(INDEX('Facturi emise'!$J$5:$J$1004,MATCH(N223&amp;"|"&amp;D223,'Facturi emise'!$A$5:$A$1004,0)),0)),"Reducere de preț pe unitate. ","")))</f>
        <v/>
      </c>
      <c r="N223" s="28" t="str">
        <f>IF(B223="","",IFERROR(INDEX('Registru stornări'!$D$5:$D$304,MATCH(B223,'Registru stornări'!$B$5:$B$304,0)),""))</f>
        <v/>
      </c>
    </row>
    <row r="224" spans="1:14" x14ac:dyDescent="0.2">
      <c r="A224" s="1" t="str">
        <f t="shared" si="9"/>
        <v/>
      </c>
      <c r="B224" s="9"/>
      <c r="C224" s="10" t="str">
        <f>IF(B224="","",COUNTIF(INDEX($B:$B,5):B224,B224))</f>
        <v/>
      </c>
      <c r="D224" s="9"/>
      <c r="E224" s="24" t="str">
        <f>IF(OR(N224="",D224=""),"",IFERROR(INDEX('Facturi emise'!$G$5:$G$1004,MATCH(N224&amp;"|"&amp;D224,'Facturi emise'!$A$5:$A$1004,0)),""))</f>
        <v/>
      </c>
      <c r="F224" s="10" t="str">
        <f>IF(OR(N224="",D224=""),"",IFERROR(INDEX('Facturi emise'!$H$5:$H$1004,MATCH(N224&amp;"|"&amp;D224,'Facturi emise'!$A$5:$A$1004,0)),""))</f>
        <v/>
      </c>
      <c r="G224" s="24" t="str">
        <f>IF(OR(N224="",D224=""),"",IFERROR(INDEX('Facturi emise'!$I$5:$I$1004,MATCH(N224&amp;"|"&amp;D224,'Facturi emise'!$A$5:$A$1004,0)),""))</f>
        <v/>
      </c>
      <c r="H224" s="6"/>
      <c r="I224" s="14" t="str">
        <f>IF(OR(N224="",D224=""),"",IFERROR(INDEX('Facturi emise'!$J$5:$J$1004,MATCH(N224&amp;"|"&amp;D224,'Facturi emise'!$A$5:$A$1004,0)),""))</f>
        <v/>
      </c>
      <c r="J224" s="25" t="str">
        <f>IF(OR(N224="",D224=""),"",IFERROR(INDEX('Facturi emise'!$K$5:$K$1004,MATCH(N224&amp;"|"&amp;D224,'Facturi emise'!$A$5:$A$1004,0)),""))</f>
        <v/>
      </c>
      <c r="K224" s="26" t="str">
        <f t="shared" si="10"/>
        <v/>
      </c>
      <c r="L224" s="26" t="str">
        <f t="shared" si="11"/>
        <v/>
      </c>
      <c r="M224" s="27" t="str">
        <f>IF(B224="","",TRIM(IF(N224="","Factura storno nu există în registru. ",IF(ISNA(MATCH(N224&amp;"|"&amp;D224,'Facturi emise'!$A$5:$A$1004,0)),"Linia nu există în factura inițială. ",""))&amp;IF(N(H224)&lt;=0,"Lipsește cantitatea stornată. ","")&amp;IF(AND(N(I224)=IFERROR(INDEX('Facturi emise'!$J$5:$J$1004,MATCH(N224&amp;"|"&amp;D224,'Facturi emise'!$A$5:$A$1004,0)),0),SUMIFS($H$5:$H$1004,$N$5:$N$1004,N224,$D$5:$D$1004,D224,$I$5:$I$1004,I224)&gt;N(G224)),"Stornezi mai mult decât s-a facturat. ","")&amp;IF(AND(N(I224)&gt;0,N(I224)&lt;IFERROR(INDEX('Facturi emise'!$J$5:$J$1004,MATCH(N224&amp;"|"&amp;D224,'Facturi emise'!$A$5:$A$1004,0)),0)),"Reducere de preț pe unitate. ","")))</f>
        <v/>
      </c>
      <c r="N224" s="28" t="str">
        <f>IF(B224="","",IFERROR(INDEX('Registru stornări'!$D$5:$D$304,MATCH(B224,'Registru stornări'!$B$5:$B$304,0)),""))</f>
        <v/>
      </c>
    </row>
    <row r="225" spans="1:14" x14ac:dyDescent="0.2">
      <c r="A225" s="1" t="str">
        <f t="shared" si="9"/>
        <v/>
      </c>
      <c r="B225" s="9"/>
      <c r="C225" s="10" t="str">
        <f>IF(B225="","",COUNTIF(INDEX($B:$B,5):B225,B225))</f>
        <v/>
      </c>
      <c r="D225" s="9"/>
      <c r="E225" s="24" t="str">
        <f>IF(OR(N225="",D225=""),"",IFERROR(INDEX('Facturi emise'!$G$5:$G$1004,MATCH(N225&amp;"|"&amp;D225,'Facturi emise'!$A$5:$A$1004,0)),""))</f>
        <v/>
      </c>
      <c r="F225" s="10" t="str">
        <f>IF(OR(N225="",D225=""),"",IFERROR(INDEX('Facturi emise'!$H$5:$H$1004,MATCH(N225&amp;"|"&amp;D225,'Facturi emise'!$A$5:$A$1004,0)),""))</f>
        <v/>
      </c>
      <c r="G225" s="24" t="str">
        <f>IF(OR(N225="",D225=""),"",IFERROR(INDEX('Facturi emise'!$I$5:$I$1004,MATCH(N225&amp;"|"&amp;D225,'Facturi emise'!$A$5:$A$1004,0)),""))</f>
        <v/>
      </c>
      <c r="H225" s="6"/>
      <c r="I225" s="14" t="str">
        <f>IF(OR(N225="",D225=""),"",IFERROR(INDEX('Facturi emise'!$J$5:$J$1004,MATCH(N225&amp;"|"&amp;D225,'Facturi emise'!$A$5:$A$1004,0)),""))</f>
        <v/>
      </c>
      <c r="J225" s="25" t="str">
        <f>IF(OR(N225="",D225=""),"",IFERROR(INDEX('Facturi emise'!$K$5:$K$1004,MATCH(N225&amp;"|"&amp;D225,'Facturi emise'!$A$5:$A$1004,0)),""))</f>
        <v/>
      </c>
      <c r="K225" s="26" t="str">
        <f t="shared" si="10"/>
        <v/>
      </c>
      <c r="L225" s="26" t="str">
        <f t="shared" si="11"/>
        <v/>
      </c>
      <c r="M225" s="27" t="str">
        <f>IF(B225="","",TRIM(IF(N225="","Factura storno nu există în registru. ",IF(ISNA(MATCH(N225&amp;"|"&amp;D225,'Facturi emise'!$A$5:$A$1004,0)),"Linia nu există în factura inițială. ",""))&amp;IF(N(H225)&lt;=0,"Lipsește cantitatea stornată. ","")&amp;IF(AND(N(I225)=IFERROR(INDEX('Facturi emise'!$J$5:$J$1004,MATCH(N225&amp;"|"&amp;D225,'Facturi emise'!$A$5:$A$1004,0)),0),SUMIFS($H$5:$H$1004,$N$5:$N$1004,N225,$D$5:$D$1004,D225,$I$5:$I$1004,I225)&gt;N(G225)),"Stornezi mai mult decât s-a facturat. ","")&amp;IF(AND(N(I225)&gt;0,N(I225)&lt;IFERROR(INDEX('Facturi emise'!$J$5:$J$1004,MATCH(N225&amp;"|"&amp;D225,'Facturi emise'!$A$5:$A$1004,0)),0)),"Reducere de preț pe unitate. ","")))</f>
        <v/>
      </c>
      <c r="N225" s="28" t="str">
        <f>IF(B225="","",IFERROR(INDEX('Registru stornări'!$D$5:$D$304,MATCH(B225,'Registru stornări'!$B$5:$B$304,0)),""))</f>
        <v/>
      </c>
    </row>
    <row r="226" spans="1:14" x14ac:dyDescent="0.2">
      <c r="A226" s="1" t="str">
        <f t="shared" si="9"/>
        <v/>
      </c>
      <c r="B226" s="9"/>
      <c r="C226" s="10" t="str">
        <f>IF(B226="","",COUNTIF(INDEX($B:$B,5):B226,B226))</f>
        <v/>
      </c>
      <c r="D226" s="9"/>
      <c r="E226" s="24" t="str">
        <f>IF(OR(N226="",D226=""),"",IFERROR(INDEX('Facturi emise'!$G$5:$G$1004,MATCH(N226&amp;"|"&amp;D226,'Facturi emise'!$A$5:$A$1004,0)),""))</f>
        <v/>
      </c>
      <c r="F226" s="10" t="str">
        <f>IF(OR(N226="",D226=""),"",IFERROR(INDEX('Facturi emise'!$H$5:$H$1004,MATCH(N226&amp;"|"&amp;D226,'Facturi emise'!$A$5:$A$1004,0)),""))</f>
        <v/>
      </c>
      <c r="G226" s="24" t="str">
        <f>IF(OR(N226="",D226=""),"",IFERROR(INDEX('Facturi emise'!$I$5:$I$1004,MATCH(N226&amp;"|"&amp;D226,'Facturi emise'!$A$5:$A$1004,0)),""))</f>
        <v/>
      </c>
      <c r="H226" s="6"/>
      <c r="I226" s="14" t="str">
        <f>IF(OR(N226="",D226=""),"",IFERROR(INDEX('Facturi emise'!$J$5:$J$1004,MATCH(N226&amp;"|"&amp;D226,'Facturi emise'!$A$5:$A$1004,0)),""))</f>
        <v/>
      </c>
      <c r="J226" s="25" t="str">
        <f>IF(OR(N226="",D226=""),"",IFERROR(INDEX('Facturi emise'!$K$5:$K$1004,MATCH(N226&amp;"|"&amp;D226,'Facturi emise'!$A$5:$A$1004,0)),""))</f>
        <v/>
      </c>
      <c r="K226" s="26" t="str">
        <f t="shared" si="10"/>
        <v/>
      </c>
      <c r="L226" s="26" t="str">
        <f t="shared" si="11"/>
        <v/>
      </c>
      <c r="M226" s="27" t="str">
        <f>IF(B226="","",TRIM(IF(N226="","Factura storno nu există în registru. ",IF(ISNA(MATCH(N226&amp;"|"&amp;D226,'Facturi emise'!$A$5:$A$1004,0)),"Linia nu există în factura inițială. ",""))&amp;IF(N(H226)&lt;=0,"Lipsește cantitatea stornată. ","")&amp;IF(AND(N(I226)=IFERROR(INDEX('Facturi emise'!$J$5:$J$1004,MATCH(N226&amp;"|"&amp;D226,'Facturi emise'!$A$5:$A$1004,0)),0),SUMIFS($H$5:$H$1004,$N$5:$N$1004,N226,$D$5:$D$1004,D226,$I$5:$I$1004,I226)&gt;N(G226)),"Stornezi mai mult decât s-a facturat. ","")&amp;IF(AND(N(I226)&gt;0,N(I226)&lt;IFERROR(INDEX('Facturi emise'!$J$5:$J$1004,MATCH(N226&amp;"|"&amp;D226,'Facturi emise'!$A$5:$A$1004,0)),0)),"Reducere de preț pe unitate. ","")))</f>
        <v/>
      </c>
      <c r="N226" s="28" t="str">
        <f>IF(B226="","",IFERROR(INDEX('Registru stornări'!$D$5:$D$304,MATCH(B226,'Registru stornări'!$B$5:$B$304,0)),""))</f>
        <v/>
      </c>
    </row>
    <row r="227" spans="1:14" x14ac:dyDescent="0.2">
      <c r="A227" s="1" t="str">
        <f t="shared" si="9"/>
        <v/>
      </c>
      <c r="B227" s="9"/>
      <c r="C227" s="10" t="str">
        <f>IF(B227="","",COUNTIF(INDEX($B:$B,5):B227,B227))</f>
        <v/>
      </c>
      <c r="D227" s="9"/>
      <c r="E227" s="24" t="str">
        <f>IF(OR(N227="",D227=""),"",IFERROR(INDEX('Facturi emise'!$G$5:$G$1004,MATCH(N227&amp;"|"&amp;D227,'Facturi emise'!$A$5:$A$1004,0)),""))</f>
        <v/>
      </c>
      <c r="F227" s="10" t="str">
        <f>IF(OR(N227="",D227=""),"",IFERROR(INDEX('Facturi emise'!$H$5:$H$1004,MATCH(N227&amp;"|"&amp;D227,'Facturi emise'!$A$5:$A$1004,0)),""))</f>
        <v/>
      </c>
      <c r="G227" s="24" t="str">
        <f>IF(OR(N227="",D227=""),"",IFERROR(INDEX('Facturi emise'!$I$5:$I$1004,MATCH(N227&amp;"|"&amp;D227,'Facturi emise'!$A$5:$A$1004,0)),""))</f>
        <v/>
      </c>
      <c r="H227" s="6"/>
      <c r="I227" s="14" t="str">
        <f>IF(OR(N227="",D227=""),"",IFERROR(INDEX('Facturi emise'!$J$5:$J$1004,MATCH(N227&amp;"|"&amp;D227,'Facturi emise'!$A$5:$A$1004,0)),""))</f>
        <v/>
      </c>
      <c r="J227" s="25" t="str">
        <f>IF(OR(N227="",D227=""),"",IFERROR(INDEX('Facturi emise'!$K$5:$K$1004,MATCH(N227&amp;"|"&amp;D227,'Facturi emise'!$A$5:$A$1004,0)),""))</f>
        <v/>
      </c>
      <c r="K227" s="26" t="str">
        <f t="shared" si="10"/>
        <v/>
      </c>
      <c r="L227" s="26" t="str">
        <f t="shared" si="11"/>
        <v/>
      </c>
      <c r="M227" s="27" t="str">
        <f>IF(B227="","",TRIM(IF(N227="","Factura storno nu există în registru. ",IF(ISNA(MATCH(N227&amp;"|"&amp;D227,'Facturi emise'!$A$5:$A$1004,0)),"Linia nu există în factura inițială. ",""))&amp;IF(N(H227)&lt;=0,"Lipsește cantitatea stornată. ","")&amp;IF(AND(N(I227)=IFERROR(INDEX('Facturi emise'!$J$5:$J$1004,MATCH(N227&amp;"|"&amp;D227,'Facturi emise'!$A$5:$A$1004,0)),0),SUMIFS($H$5:$H$1004,$N$5:$N$1004,N227,$D$5:$D$1004,D227,$I$5:$I$1004,I227)&gt;N(G227)),"Stornezi mai mult decât s-a facturat. ","")&amp;IF(AND(N(I227)&gt;0,N(I227)&lt;IFERROR(INDEX('Facturi emise'!$J$5:$J$1004,MATCH(N227&amp;"|"&amp;D227,'Facturi emise'!$A$5:$A$1004,0)),0)),"Reducere de preț pe unitate. ","")))</f>
        <v/>
      </c>
      <c r="N227" s="28" t="str">
        <f>IF(B227="","",IFERROR(INDEX('Registru stornări'!$D$5:$D$304,MATCH(B227,'Registru stornări'!$B$5:$B$304,0)),""))</f>
        <v/>
      </c>
    </row>
    <row r="228" spans="1:14" x14ac:dyDescent="0.2">
      <c r="A228" s="1" t="str">
        <f t="shared" si="9"/>
        <v/>
      </c>
      <c r="B228" s="9"/>
      <c r="C228" s="10" t="str">
        <f>IF(B228="","",COUNTIF(INDEX($B:$B,5):B228,B228))</f>
        <v/>
      </c>
      <c r="D228" s="9"/>
      <c r="E228" s="24" t="str">
        <f>IF(OR(N228="",D228=""),"",IFERROR(INDEX('Facturi emise'!$G$5:$G$1004,MATCH(N228&amp;"|"&amp;D228,'Facturi emise'!$A$5:$A$1004,0)),""))</f>
        <v/>
      </c>
      <c r="F228" s="10" t="str">
        <f>IF(OR(N228="",D228=""),"",IFERROR(INDEX('Facturi emise'!$H$5:$H$1004,MATCH(N228&amp;"|"&amp;D228,'Facturi emise'!$A$5:$A$1004,0)),""))</f>
        <v/>
      </c>
      <c r="G228" s="24" t="str">
        <f>IF(OR(N228="",D228=""),"",IFERROR(INDEX('Facturi emise'!$I$5:$I$1004,MATCH(N228&amp;"|"&amp;D228,'Facturi emise'!$A$5:$A$1004,0)),""))</f>
        <v/>
      </c>
      <c r="H228" s="6"/>
      <c r="I228" s="14" t="str">
        <f>IF(OR(N228="",D228=""),"",IFERROR(INDEX('Facturi emise'!$J$5:$J$1004,MATCH(N228&amp;"|"&amp;D228,'Facturi emise'!$A$5:$A$1004,0)),""))</f>
        <v/>
      </c>
      <c r="J228" s="25" t="str">
        <f>IF(OR(N228="",D228=""),"",IFERROR(INDEX('Facturi emise'!$K$5:$K$1004,MATCH(N228&amp;"|"&amp;D228,'Facturi emise'!$A$5:$A$1004,0)),""))</f>
        <v/>
      </c>
      <c r="K228" s="26" t="str">
        <f t="shared" si="10"/>
        <v/>
      </c>
      <c r="L228" s="26" t="str">
        <f t="shared" si="11"/>
        <v/>
      </c>
      <c r="M228" s="27" t="str">
        <f>IF(B228="","",TRIM(IF(N228="","Factura storno nu există în registru. ",IF(ISNA(MATCH(N228&amp;"|"&amp;D228,'Facturi emise'!$A$5:$A$1004,0)),"Linia nu există în factura inițială. ",""))&amp;IF(N(H228)&lt;=0,"Lipsește cantitatea stornată. ","")&amp;IF(AND(N(I228)=IFERROR(INDEX('Facturi emise'!$J$5:$J$1004,MATCH(N228&amp;"|"&amp;D228,'Facturi emise'!$A$5:$A$1004,0)),0),SUMIFS($H$5:$H$1004,$N$5:$N$1004,N228,$D$5:$D$1004,D228,$I$5:$I$1004,I228)&gt;N(G228)),"Stornezi mai mult decât s-a facturat. ","")&amp;IF(AND(N(I228)&gt;0,N(I228)&lt;IFERROR(INDEX('Facturi emise'!$J$5:$J$1004,MATCH(N228&amp;"|"&amp;D228,'Facturi emise'!$A$5:$A$1004,0)),0)),"Reducere de preț pe unitate. ","")))</f>
        <v/>
      </c>
      <c r="N228" s="28" t="str">
        <f>IF(B228="","",IFERROR(INDEX('Registru stornări'!$D$5:$D$304,MATCH(B228,'Registru stornări'!$B$5:$B$304,0)),""))</f>
        <v/>
      </c>
    </row>
    <row r="229" spans="1:14" x14ac:dyDescent="0.2">
      <c r="A229" s="1" t="str">
        <f t="shared" si="9"/>
        <v/>
      </c>
      <c r="B229" s="9"/>
      <c r="C229" s="10" t="str">
        <f>IF(B229="","",COUNTIF(INDEX($B:$B,5):B229,B229))</f>
        <v/>
      </c>
      <c r="D229" s="9"/>
      <c r="E229" s="24" t="str">
        <f>IF(OR(N229="",D229=""),"",IFERROR(INDEX('Facturi emise'!$G$5:$G$1004,MATCH(N229&amp;"|"&amp;D229,'Facturi emise'!$A$5:$A$1004,0)),""))</f>
        <v/>
      </c>
      <c r="F229" s="10" t="str">
        <f>IF(OR(N229="",D229=""),"",IFERROR(INDEX('Facturi emise'!$H$5:$H$1004,MATCH(N229&amp;"|"&amp;D229,'Facturi emise'!$A$5:$A$1004,0)),""))</f>
        <v/>
      </c>
      <c r="G229" s="24" t="str">
        <f>IF(OR(N229="",D229=""),"",IFERROR(INDEX('Facturi emise'!$I$5:$I$1004,MATCH(N229&amp;"|"&amp;D229,'Facturi emise'!$A$5:$A$1004,0)),""))</f>
        <v/>
      </c>
      <c r="H229" s="6"/>
      <c r="I229" s="14" t="str">
        <f>IF(OR(N229="",D229=""),"",IFERROR(INDEX('Facturi emise'!$J$5:$J$1004,MATCH(N229&amp;"|"&amp;D229,'Facturi emise'!$A$5:$A$1004,0)),""))</f>
        <v/>
      </c>
      <c r="J229" s="25" t="str">
        <f>IF(OR(N229="",D229=""),"",IFERROR(INDEX('Facturi emise'!$K$5:$K$1004,MATCH(N229&amp;"|"&amp;D229,'Facturi emise'!$A$5:$A$1004,0)),""))</f>
        <v/>
      </c>
      <c r="K229" s="26" t="str">
        <f t="shared" si="10"/>
        <v/>
      </c>
      <c r="L229" s="26" t="str">
        <f t="shared" si="11"/>
        <v/>
      </c>
      <c r="M229" s="27" t="str">
        <f>IF(B229="","",TRIM(IF(N229="","Factura storno nu există în registru. ",IF(ISNA(MATCH(N229&amp;"|"&amp;D229,'Facturi emise'!$A$5:$A$1004,0)),"Linia nu există în factura inițială. ",""))&amp;IF(N(H229)&lt;=0,"Lipsește cantitatea stornată. ","")&amp;IF(AND(N(I229)=IFERROR(INDEX('Facturi emise'!$J$5:$J$1004,MATCH(N229&amp;"|"&amp;D229,'Facturi emise'!$A$5:$A$1004,0)),0),SUMIFS($H$5:$H$1004,$N$5:$N$1004,N229,$D$5:$D$1004,D229,$I$5:$I$1004,I229)&gt;N(G229)),"Stornezi mai mult decât s-a facturat. ","")&amp;IF(AND(N(I229)&gt;0,N(I229)&lt;IFERROR(INDEX('Facturi emise'!$J$5:$J$1004,MATCH(N229&amp;"|"&amp;D229,'Facturi emise'!$A$5:$A$1004,0)),0)),"Reducere de preț pe unitate. ","")))</f>
        <v/>
      </c>
      <c r="N229" s="28" t="str">
        <f>IF(B229="","",IFERROR(INDEX('Registru stornări'!$D$5:$D$304,MATCH(B229,'Registru stornări'!$B$5:$B$304,0)),""))</f>
        <v/>
      </c>
    </row>
    <row r="230" spans="1:14" x14ac:dyDescent="0.2">
      <c r="A230" s="1" t="str">
        <f t="shared" si="9"/>
        <v/>
      </c>
      <c r="B230" s="9"/>
      <c r="C230" s="10" t="str">
        <f>IF(B230="","",COUNTIF(INDEX($B:$B,5):B230,B230))</f>
        <v/>
      </c>
      <c r="D230" s="9"/>
      <c r="E230" s="24" t="str">
        <f>IF(OR(N230="",D230=""),"",IFERROR(INDEX('Facturi emise'!$G$5:$G$1004,MATCH(N230&amp;"|"&amp;D230,'Facturi emise'!$A$5:$A$1004,0)),""))</f>
        <v/>
      </c>
      <c r="F230" s="10" t="str">
        <f>IF(OR(N230="",D230=""),"",IFERROR(INDEX('Facturi emise'!$H$5:$H$1004,MATCH(N230&amp;"|"&amp;D230,'Facturi emise'!$A$5:$A$1004,0)),""))</f>
        <v/>
      </c>
      <c r="G230" s="24" t="str">
        <f>IF(OR(N230="",D230=""),"",IFERROR(INDEX('Facturi emise'!$I$5:$I$1004,MATCH(N230&amp;"|"&amp;D230,'Facturi emise'!$A$5:$A$1004,0)),""))</f>
        <v/>
      </c>
      <c r="H230" s="6"/>
      <c r="I230" s="14" t="str">
        <f>IF(OR(N230="",D230=""),"",IFERROR(INDEX('Facturi emise'!$J$5:$J$1004,MATCH(N230&amp;"|"&amp;D230,'Facturi emise'!$A$5:$A$1004,0)),""))</f>
        <v/>
      </c>
      <c r="J230" s="25" t="str">
        <f>IF(OR(N230="",D230=""),"",IFERROR(INDEX('Facturi emise'!$K$5:$K$1004,MATCH(N230&amp;"|"&amp;D230,'Facturi emise'!$A$5:$A$1004,0)),""))</f>
        <v/>
      </c>
      <c r="K230" s="26" t="str">
        <f t="shared" si="10"/>
        <v/>
      </c>
      <c r="L230" s="26" t="str">
        <f t="shared" si="11"/>
        <v/>
      </c>
      <c r="M230" s="27" t="str">
        <f>IF(B230="","",TRIM(IF(N230="","Factura storno nu există în registru. ",IF(ISNA(MATCH(N230&amp;"|"&amp;D230,'Facturi emise'!$A$5:$A$1004,0)),"Linia nu există în factura inițială. ",""))&amp;IF(N(H230)&lt;=0,"Lipsește cantitatea stornată. ","")&amp;IF(AND(N(I230)=IFERROR(INDEX('Facturi emise'!$J$5:$J$1004,MATCH(N230&amp;"|"&amp;D230,'Facturi emise'!$A$5:$A$1004,0)),0),SUMIFS($H$5:$H$1004,$N$5:$N$1004,N230,$D$5:$D$1004,D230,$I$5:$I$1004,I230)&gt;N(G230)),"Stornezi mai mult decât s-a facturat. ","")&amp;IF(AND(N(I230)&gt;0,N(I230)&lt;IFERROR(INDEX('Facturi emise'!$J$5:$J$1004,MATCH(N230&amp;"|"&amp;D230,'Facturi emise'!$A$5:$A$1004,0)),0)),"Reducere de preț pe unitate. ","")))</f>
        <v/>
      </c>
      <c r="N230" s="28" t="str">
        <f>IF(B230="","",IFERROR(INDEX('Registru stornări'!$D$5:$D$304,MATCH(B230,'Registru stornări'!$B$5:$B$304,0)),""))</f>
        <v/>
      </c>
    </row>
    <row r="231" spans="1:14" x14ac:dyDescent="0.2">
      <c r="A231" s="1" t="str">
        <f t="shared" si="9"/>
        <v/>
      </c>
      <c r="B231" s="9"/>
      <c r="C231" s="10" t="str">
        <f>IF(B231="","",COUNTIF(INDEX($B:$B,5):B231,B231))</f>
        <v/>
      </c>
      <c r="D231" s="9"/>
      <c r="E231" s="24" t="str">
        <f>IF(OR(N231="",D231=""),"",IFERROR(INDEX('Facturi emise'!$G$5:$G$1004,MATCH(N231&amp;"|"&amp;D231,'Facturi emise'!$A$5:$A$1004,0)),""))</f>
        <v/>
      </c>
      <c r="F231" s="10" t="str">
        <f>IF(OR(N231="",D231=""),"",IFERROR(INDEX('Facturi emise'!$H$5:$H$1004,MATCH(N231&amp;"|"&amp;D231,'Facturi emise'!$A$5:$A$1004,0)),""))</f>
        <v/>
      </c>
      <c r="G231" s="24" t="str">
        <f>IF(OR(N231="",D231=""),"",IFERROR(INDEX('Facturi emise'!$I$5:$I$1004,MATCH(N231&amp;"|"&amp;D231,'Facturi emise'!$A$5:$A$1004,0)),""))</f>
        <v/>
      </c>
      <c r="H231" s="6"/>
      <c r="I231" s="14" t="str">
        <f>IF(OR(N231="",D231=""),"",IFERROR(INDEX('Facturi emise'!$J$5:$J$1004,MATCH(N231&amp;"|"&amp;D231,'Facturi emise'!$A$5:$A$1004,0)),""))</f>
        <v/>
      </c>
      <c r="J231" s="25" t="str">
        <f>IF(OR(N231="",D231=""),"",IFERROR(INDEX('Facturi emise'!$K$5:$K$1004,MATCH(N231&amp;"|"&amp;D231,'Facturi emise'!$A$5:$A$1004,0)),""))</f>
        <v/>
      </c>
      <c r="K231" s="26" t="str">
        <f t="shared" si="10"/>
        <v/>
      </c>
      <c r="L231" s="26" t="str">
        <f t="shared" si="11"/>
        <v/>
      </c>
      <c r="M231" s="27" t="str">
        <f>IF(B231="","",TRIM(IF(N231="","Factura storno nu există în registru. ",IF(ISNA(MATCH(N231&amp;"|"&amp;D231,'Facturi emise'!$A$5:$A$1004,0)),"Linia nu există în factura inițială. ",""))&amp;IF(N(H231)&lt;=0,"Lipsește cantitatea stornată. ","")&amp;IF(AND(N(I231)=IFERROR(INDEX('Facturi emise'!$J$5:$J$1004,MATCH(N231&amp;"|"&amp;D231,'Facturi emise'!$A$5:$A$1004,0)),0),SUMIFS($H$5:$H$1004,$N$5:$N$1004,N231,$D$5:$D$1004,D231,$I$5:$I$1004,I231)&gt;N(G231)),"Stornezi mai mult decât s-a facturat. ","")&amp;IF(AND(N(I231)&gt;0,N(I231)&lt;IFERROR(INDEX('Facturi emise'!$J$5:$J$1004,MATCH(N231&amp;"|"&amp;D231,'Facturi emise'!$A$5:$A$1004,0)),0)),"Reducere de preț pe unitate. ","")))</f>
        <v/>
      </c>
      <c r="N231" s="28" t="str">
        <f>IF(B231="","",IFERROR(INDEX('Registru stornări'!$D$5:$D$304,MATCH(B231,'Registru stornări'!$B$5:$B$304,0)),""))</f>
        <v/>
      </c>
    </row>
    <row r="232" spans="1:14" x14ac:dyDescent="0.2">
      <c r="A232" s="1" t="str">
        <f t="shared" si="9"/>
        <v/>
      </c>
      <c r="B232" s="9"/>
      <c r="C232" s="10" t="str">
        <f>IF(B232="","",COUNTIF(INDEX($B:$B,5):B232,B232))</f>
        <v/>
      </c>
      <c r="D232" s="9"/>
      <c r="E232" s="24" t="str">
        <f>IF(OR(N232="",D232=""),"",IFERROR(INDEX('Facturi emise'!$G$5:$G$1004,MATCH(N232&amp;"|"&amp;D232,'Facturi emise'!$A$5:$A$1004,0)),""))</f>
        <v/>
      </c>
      <c r="F232" s="10" t="str">
        <f>IF(OR(N232="",D232=""),"",IFERROR(INDEX('Facturi emise'!$H$5:$H$1004,MATCH(N232&amp;"|"&amp;D232,'Facturi emise'!$A$5:$A$1004,0)),""))</f>
        <v/>
      </c>
      <c r="G232" s="24" t="str">
        <f>IF(OR(N232="",D232=""),"",IFERROR(INDEX('Facturi emise'!$I$5:$I$1004,MATCH(N232&amp;"|"&amp;D232,'Facturi emise'!$A$5:$A$1004,0)),""))</f>
        <v/>
      </c>
      <c r="H232" s="6"/>
      <c r="I232" s="14" t="str">
        <f>IF(OR(N232="",D232=""),"",IFERROR(INDEX('Facturi emise'!$J$5:$J$1004,MATCH(N232&amp;"|"&amp;D232,'Facturi emise'!$A$5:$A$1004,0)),""))</f>
        <v/>
      </c>
      <c r="J232" s="25" t="str">
        <f>IF(OR(N232="",D232=""),"",IFERROR(INDEX('Facturi emise'!$K$5:$K$1004,MATCH(N232&amp;"|"&amp;D232,'Facturi emise'!$A$5:$A$1004,0)),""))</f>
        <v/>
      </c>
      <c r="K232" s="26" t="str">
        <f t="shared" si="10"/>
        <v/>
      </c>
      <c r="L232" s="26" t="str">
        <f t="shared" si="11"/>
        <v/>
      </c>
      <c r="M232" s="27" t="str">
        <f>IF(B232="","",TRIM(IF(N232="","Factura storno nu există în registru. ",IF(ISNA(MATCH(N232&amp;"|"&amp;D232,'Facturi emise'!$A$5:$A$1004,0)),"Linia nu există în factura inițială. ",""))&amp;IF(N(H232)&lt;=0,"Lipsește cantitatea stornată. ","")&amp;IF(AND(N(I232)=IFERROR(INDEX('Facturi emise'!$J$5:$J$1004,MATCH(N232&amp;"|"&amp;D232,'Facturi emise'!$A$5:$A$1004,0)),0),SUMIFS($H$5:$H$1004,$N$5:$N$1004,N232,$D$5:$D$1004,D232,$I$5:$I$1004,I232)&gt;N(G232)),"Stornezi mai mult decât s-a facturat. ","")&amp;IF(AND(N(I232)&gt;0,N(I232)&lt;IFERROR(INDEX('Facturi emise'!$J$5:$J$1004,MATCH(N232&amp;"|"&amp;D232,'Facturi emise'!$A$5:$A$1004,0)),0)),"Reducere de preț pe unitate. ","")))</f>
        <v/>
      </c>
      <c r="N232" s="28" t="str">
        <f>IF(B232="","",IFERROR(INDEX('Registru stornări'!$D$5:$D$304,MATCH(B232,'Registru stornări'!$B$5:$B$304,0)),""))</f>
        <v/>
      </c>
    </row>
    <row r="233" spans="1:14" x14ac:dyDescent="0.2">
      <c r="A233" s="1" t="str">
        <f t="shared" si="9"/>
        <v/>
      </c>
      <c r="B233" s="9"/>
      <c r="C233" s="10" t="str">
        <f>IF(B233="","",COUNTIF(INDEX($B:$B,5):B233,B233))</f>
        <v/>
      </c>
      <c r="D233" s="9"/>
      <c r="E233" s="24" t="str">
        <f>IF(OR(N233="",D233=""),"",IFERROR(INDEX('Facturi emise'!$G$5:$G$1004,MATCH(N233&amp;"|"&amp;D233,'Facturi emise'!$A$5:$A$1004,0)),""))</f>
        <v/>
      </c>
      <c r="F233" s="10" t="str">
        <f>IF(OR(N233="",D233=""),"",IFERROR(INDEX('Facturi emise'!$H$5:$H$1004,MATCH(N233&amp;"|"&amp;D233,'Facturi emise'!$A$5:$A$1004,0)),""))</f>
        <v/>
      </c>
      <c r="G233" s="24" t="str">
        <f>IF(OR(N233="",D233=""),"",IFERROR(INDEX('Facturi emise'!$I$5:$I$1004,MATCH(N233&amp;"|"&amp;D233,'Facturi emise'!$A$5:$A$1004,0)),""))</f>
        <v/>
      </c>
      <c r="H233" s="6"/>
      <c r="I233" s="14" t="str">
        <f>IF(OR(N233="",D233=""),"",IFERROR(INDEX('Facturi emise'!$J$5:$J$1004,MATCH(N233&amp;"|"&amp;D233,'Facturi emise'!$A$5:$A$1004,0)),""))</f>
        <v/>
      </c>
      <c r="J233" s="25" t="str">
        <f>IF(OR(N233="",D233=""),"",IFERROR(INDEX('Facturi emise'!$K$5:$K$1004,MATCH(N233&amp;"|"&amp;D233,'Facturi emise'!$A$5:$A$1004,0)),""))</f>
        <v/>
      </c>
      <c r="K233" s="26" t="str">
        <f t="shared" si="10"/>
        <v/>
      </c>
      <c r="L233" s="26" t="str">
        <f t="shared" si="11"/>
        <v/>
      </c>
      <c r="M233" s="27" t="str">
        <f>IF(B233="","",TRIM(IF(N233="","Factura storno nu există în registru. ",IF(ISNA(MATCH(N233&amp;"|"&amp;D233,'Facturi emise'!$A$5:$A$1004,0)),"Linia nu există în factura inițială. ",""))&amp;IF(N(H233)&lt;=0,"Lipsește cantitatea stornată. ","")&amp;IF(AND(N(I233)=IFERROR(INDEX('Facturi emise'!$J$5:$J$1004,MATCH(N233&amp;"|"&amp;D233,'Facturi emise'!$A$5:$A$1004,0)),0),SUMIFS($H$5:$H$1004,$N$5:$N$1004,N233,$D$5:$D$1004,D233,$I$5:$I$1004,I233)&gt;N(G233)),"Stornezi mai mult decât s-a facturat. ","")&amp;IF(AND(N(I233)&gt;0,N(I233)&lt;IFERROR(INDEX('Facturi emise'!$J$5:$J$1004,MATCH(N233&amp;"|"&amp;D233,'Facturi emise'!$A$5:$A$1004,0)),0)),"Reducere de preț pe unitate. ","")))</f>
        <v/>
      </c>
      <c r="N233" s="28" t="str">
        <f>IF(B233="","",IFERROR(INDEX('Registru stornări'!$D$5:$D$304,MATCH(B233,'Registru stornări'!$B$5:$B$304,0)),""))</f>
        <v/>
      </c>
    </row>
    <row r="234" spans="1:14" x14ac:dyDescent="0.2">
      <c r="A234" s="1" t="str">
        <f t="shared" si="9"/>
        <v/>
      </c>
      <c r="B234" s="9"/>
      <c r="C234" s="10" t="str">
        <f>IF(B234="","",COUNTIF(INDEX($B:$B,5):B234,B234))</f>
        <v/>
      </c>
      <c r="D234" s="9"/>
      <c r="E234" s="24" t="str">
        <f>IF(OR(N234="",D234=""),"",IFERROR(INDEX('Facturi emise'!$G$5:$G$1004,MATCH(N234&amp;"|"&amp;D234,'Facturi emise'!$A$5:$A$1004,0)),""))</f>
        <v/>
      </c>
      <c r="F234" s="10" t="str">
        <f>IF(OR(N234="",D234=""),"",IFERROR(INDEX('Facturi emise'!$H$5:$H$1004,MATCH(N234&amp;"|"&amp;D234,'Facturi emise'!$A$5:$A$1004,0)),""))</f>
        <v/>
      </c>
      <c r="G234" s="24" t="str">
        <f>IF(OR(N234="",D234=""),"",IFERROR(INDEX('Facturi emise'!$I$5:$I$1004,MATCH(N234&amp;"|"&amp;D234,'Facturi emise'!$A$5:$A$1004,0)),""))</f>
        <v/>
      </c>
      <c r="H234" s="6"/>
      <c r="I234" s="14" t="str">
        <f>IF(OR(N234="",D234=""),"",IFERROR(INDEX('Facturi emise'!$J$5:$J$1004,MATCH(N234&amp;"|"&amp;D234,'Facturi emise'!$A$5:$A$1004,0)),""))</f>
        <v/>
      </c>
      <c r="J234" s="25" t="str">
        <f>IF(OR(N234="",D234=""),"",IFERROR(INDEX('Facturi emise'!$K$5:$K$1004,MATCH(N234&amp;"|"&amp;D234,'Facturi emise'!$A$5:$A$1004,0)),""))</f>
        <v/>
      </c>
      <c r="K234" s="26" t="str">
        <f t="shared" si="10"/>
        <v/>
      </c>
      <c r="L234" s="26" t="str">
        <f t="shared" si="11"/>
        <v/>
      </c>
      <c r="M234" s="27" t="str">
        <f>IF(B234="","",TRIM(IF(N234="","Factura storno nu există în registru. ",IF(ISNA(MATCH(N234&amp;"|"&amp;D234,'Facturi emise'!$A$5:$A$1004,0)),"Linia nu există în factura inițială. ",""))&amp;IF(N(H234)&lt;=0,"Lipsește cantitatea stornată. ","")&amp;IF(AND(N(I234)=IFERROR(INDEX('Facturi emise'!$J$5:$J$1004,MATCH(N234&amp;"|"&amp;D234,'Facturi emise'!$A$5:$A$1004,0)),0),SUMIFS($H$5:$H$1004,$N$5:$N$1004,N234,$D$5:$D$1004,D234,$I$5:$I$1004,I234)&gt;N(G234)),"Stornezi mai mult decât s-a facturat. ","")&amp;IF(AND(N(I234)&gt;0,N(I234)&lt;IFERROR(INDEX('Facturi emise'!$J$5:$J$1004,MATCH(N234&amp;"|"&amp;D234,'Facturi emise'!$A$5:$A$1004,0)),0)),"Reducere de preț pe unitate. ","")))</f>
        <v/>
      </c>
      <c r="N234" s="28" t="str">
        <f>IF(B234="","",IFERROR(INDEX('Registru stornări'!$D$5:$D$304,MATCH(B234,'Registru stornări'!$B$5:$B$304,0)),""))</f>
        <v/>
      </c>
    </row>
    <row r="235" spans="1:14" x14ac:dyDescent="0.2">
      <c r="A235" s="1" t="str">
        <f t="shared" si="9"/>
        <v/>
      </c>
      <c r="B235" s="9"/>
      <c r="C235" s="10" t="str">
        <f>IF(B235="","",COUNTIF(INDEX($B:$B,5):B235,B235))</f>
        <v/>
      </c>
      <c r="D235" s="9"/>
      <c r="E235" s="24" t="str">
        <f>IF(OR(N235="",D235=""),"",IFERROR(INDEX('Facturi emise'!$G$5:$G$1004,MATCH(N235&amp;"|"&amp;D235,'Facturi emise'!$A$5:$A$1004,0)),""))</f>
        <v/>
      </c>
      <c r="F235" s="10" t="str">
        <f>IF(OR(N235="",D235=""),"",IFERROR(INDEX('Facturi emise'!$H$5:$H$1004,MATCH(N235&amp;"|"&amp;D235,'Facturi emise'!$A$5:$A$1004,0)),""))</f>
        <v/>
      </c>
      <c r="G235" s="24" t="str">
        <f>IF(OR(N235="",D235=""),"",IFERROR(INDEX('Facturi emise'!$I$5:$I$1004,MATCH(N235&amp;"|"&amp;D235,'Facturi emise'!$A$5:$A$1004,0)),""))</f>
        <v/>
      </c>
      <c r="H235" s="6"/>
      <c r="I235" s="14" t="str">
        <f>IF(OR(N235="",D235=""),"",IFERROR(INDEX('Facturi emise'!$J$5:$J$1004,MATCH(N235&amp;"|"&amp;D235,'Facturi emise'!$A$5:$A$1004,0)),""))</f>
        <v/>
      </c>
      <c r="J235" s="25" t="str">
        <f>IF(OR(N235="",D235=""),"",IFERROR(INDEX('Facturi emise'!$K$5:$K$1004,MATCH(N235&amp;"|"&amp;D235,'Facturi emise'!$A$5:$A$1004,0)),""))</f>
        <v/>
      </c>
      <c r="K235" s="26" t="str">
        <f t="shared" si="10"/>
        <v/>
      </c>
      <c r="L235" s="26" t="str">
        <f t="shared" si="11"/>
        <v/>
      </c>
      <c r="M235" s="27" t="str">
        <f>IF(B235="","",TRIM(IF(N235="","Factura storno nu există în registru. ",IF(ISNA(MATCH(N235&amp;"|"&amp;D235,'Facturi emise'!$A$5:$A$1004,0)),"Linia nu există în factura inițială. ",""))&amp;IF(N(H235)&lt;=0,"Lipsește cantitatea stornată. ","")&amp;IF(AND(N(I235)=IFERROR(INDEX('Facturi emise'!$J$5:$J$1004,MATCH(N235&amp;"|"&amp;D235,'Facturi emise'!$A$5:$A$1004,0)),0),SUMIFS($H$5:$H$1004,$N$5:$N$1004,N235,$D$5:$D$1004,D235,$I$5:$I$1004,I235)&gt;N(G235)),"Stornezi mai mult decât s-a facturat. ","")&amp;IF(AND(N(I235)&gt;0,N(I235)&lt;IFERROR(INDEX('Facturi emise'!$J$5:$J$1004,MATCH(N235&amp;"|"&amp;D235,'Facturi emise'!$A$5:$A$1004,0)),0)),"Reducere de preț pe unitate. ","")))</f>
        <v/>
      </c>
      <c r="N235" s="28" t="str">
        <f>IF(B235="","",IFERROR(INDEX('Registru stornări'!$D$5:$D$304,MATCH(B235,'Registru stornări'!$B$5:$B$304,0)),""))</f>
        <v/>
      </c>
    </row>
    <row r="236" spans="1:14" x14ac:dyDescent="0.2">
      <c r="A236" s="1" t="str">
        <f t="shared" si="9"/>
        <v/>
      </c>
      <c r="B236" s="9"/>
      <c r="C236" s="10" t="str">
        <f>IF(B236="","",COUNTIF(INDEX($B:$B,5):B236,B236))</f>
        <v/>
      </c>
      <c r="D236" s="9"/>
      <c r="E236" s="24" t="str">
        <f>IF(OR(N236="",D236=""),"",IFERROR(INDEX('Facturi emise'!$G$5:$G$1004,MATCH(N236&amp;"|"&amp;D236,'Facturi emise'!$A$5:$A$1004,0)),""))</f>
        <v/>
      </c>
      <c r="F236" s="10" t="str">
        <f>IF(OR(N236="",D236=""),"",IFERROR(INDEX('Facturi emise'!$H$5:$H$1004,MATCH(N236&amp;"|"&amp;D236,'Facturi emise'!$A$5:$A$1004,0)),""))</f>
        <v/>
      </c>
      <c r="G236" s="24" t="str">
        <f>IF(OR(N236="",D236=""),"",IFERROR(INDEX('Facturi emise'!$I$5:$I$1004,MATCH(N236&amp;"|"&amp;D236,'Facturi emise'!$A$5:$A$1004,0)),""))</f>
        <v/>
      </c>
      <c r="H236" s="6"/>
      <c r="I236" s="14" t="str">
        <f>IF(OR(N236="",D236=""),"",IFERROR(INDEX('Facturi emise'!$J$5:$J$1004,MATCH(N236&amp;"|"&amp;D236,'Facturi emise'!$A$5:$A$1004,0)),""))</f>
        <v/>
      </c>
      <c r="J236" s="25" t="str">
        <f>IF(OR(N236="",D236=""),"",IFERROR(INDEX('Facturi emise'!$K$5:$K$1004,MATCH(N236&amp;"|"&amp;D236,'Facturi emise'!$A$5:$A$1004,0)),""))</f>
        <v/>
      </c>
      <c r="K236" s="26" t="str">
        <f t="shared" si="10"/>
        <v/>
      </c>
      <c r="L236" s="26" t="str">
        <f t="shared" si="11"/>
        <v/>
      </c>
      <c r="M236" s="27" t="str">
        <f>IF(B236="","",TRIM(IF(N236="","Factura storno nu există în registru. ",IF(ISNA(MATCH(N236&amp;"|"&amp;D236,'Facturi emise'!$A$5:$A$1004,0)),"Linia nu există în factura inițială. ",""))&amp;IF(N(H236)&lt;=0,"Lipsește cantitatea stornată. ","")&amp;IF(AND(N(I236)=IFERROR(INDEX('Facturi emise'!$J$5:$J$1004,MATCH(N236&amp;"|"&amp;D236,'Facturi emise'!$A$5:$A$1004,0)),0),SUMIFS($H$5:$H$1004,$N$5:$N$1004,N236,$D$5:$D$1004,D236,$I$5:$I$1004,I236)&gt;N(G236)),"Stornezi mai mult decât s-a facturat. ","")&amp;IF(AND(N(I236)&gt;0,N(I236)&lt;IFERROR(INDEX('Facturi emise'!$J$5:$J$1004,MATCH(N236&amp;"|"&amp;D236,'Facturi emise'!$A$5:$A$1004,0)),0)),"Reducere de preț pe unitate. ","")))</f>
        <v/>
      </c>
      <c r="N236" s="28" t="str">
        <f>IF(B236="","",IFERROR(INDEX('Registru stornări'!$D$5:$D$304,MATCH(B236,'Registru stornări'!$B$5:$B$304,0)),""))</f>
        <v/>
      </c>
    </row>
    <row r="237" spans="1:14" x14ac:dyDescent="0.2">
      <c r="A237" s="1" t="str">
        <f t="shared" si="9"/>
        <v/>
      </c>
      <c r="B237" s="9"/>
      <c r="C237" s="10" t="str">
        <f>IF(B237="","",COUNTIF(INDEX($B:$B,5):B237,B237))</f>
        <v/>
      </c>
      <c r="D237" s="9"/>
      <c r="E237" s="24" t="str">
        <f>IF(OR(N237="",D237=""),"",IFERROR(INDEX('Facturi emise'!$G$5:$G$1004,MATCH(N237&amp;"|"&amp;D237,'Facturi emise'!$A$5:$A$1004,0)),""))</f>
        <v/>
      </c>
      <c r="F237" s="10" t="str">
        <f>IF(OR(N237="",D237=""),"",IFERROR(INDEX('Facturi emise'!$H$5:$H$1004,MATCH(N237&amp;"|"&amp;D237,'Facturi emise'!$A$5:$A$1004,0)),""))</f>
        <v/>
      </c>
      <c r="G237" s="24" t="str">
        <f>IF(OR(N237="",D237=""),"",IFERROR(INDEX('Facturi emise'!$I$5:$I$1004,MATCH(N237&amp;"|"&amp;D237,'Facturi emise'!$A$5:$A$1004,0)),""))</f>
        <v/>
      </c>
      <c r="H237" s="6"/>
      <c r="I237" s="14" t="str">
        <f>IF(OR(N237="",D237=""),"",IFERROR(INDEX('Facturi emise'!$J$5:$J$1004,MATCH(N237&amp;"|"&amp;D237,'Facturi emise'!$A$5:$A$1004,0)),""))</f>
        <v/>
      </c>
      <c r="J237" s="25" t="str">
        <f>IF(OR(N237="",D237=""),"",IFERROR(INDEX('Facturi emise'!$K$5:$K$1004,MATCH(N237&amp;"|"&amp;D237,'Facturi emise'!$A$5:$A$1004,0)),""))</f>
        <v/>
      </c>
      <c r="K237" s="26" t="str">
        <f t="shared" si="10"/>
        <v/>
      </c>
      <c r="L237" s="26" t="str">
        <f t="shared" si="11"/>
        <v/>
      </c>
      <c r="M237" s="27" t="str">
        <f>IF(B237="","",TRIM(IF(N237="","Factura storno nu există în registru. ",IF(ISNA(MATCH(N237&amp;"|"&amp;D237,'Facturi emise'!$A$5:$A$1004,0)),"Linia nu există în factura inițială. ",""))&amp;IF(N(H237)&lt;=0,"Lipsește cantitatea stornată. ","")&amp;IF(AND(N(I237)=IFERROR(INDEX('Facturi emise'!$J$5:$J$1004,MATCH(N237&amp;"|"&amp;D237,'Facturi emise'!$A$5:$A$1004,0)),0),SUMIFS($H$5:$H$1004,$N$5:$N$1004,N237,$D$5:$D$1004,D237,$I$5:$I$1004,I237)&gt;N(G237)),"Stornezi mai mult decât s-a facturat. ","")&amp;IF(AND(N(I237)&gt;0,N(I237)&lt;IFERROR(INDEX('Facturi emise'!$J$5:$J$1004,MATCH(N237&amp;"|"&amp;D237,'Facturi emise'!$A$5:$A$1004,0)),0)),"Reducere de preț pe unitate. ","")))</f>
        <v/>
      </c>
      <c r="N237" s="28" t="str">
        <f>IF(B237="","",IFERROR(INDEX('Registru stornări'!$D$5:$D$304,MATCH(B237,'Registru stornări'!$B$5:$B$304,0)),""))</f>
        <v/>
      </c>
    </row>
    <row r="238" spans="1:14" x14ac:dyDescent="0.2">
      <c r="A238" s="1" t="str">
        <f t="shared" si="9"/>
        <v/>
      </c>
      <c r="B238" s="9"/>
      <c r="C238" s="10" t="str">
        <f>IF(B238="","",COUNTIF(INDEX($B:$B,5):B238,B238))</f>
        <v/>
      </c>
      <c r="D238" s="9"/>
      <c r="E238" s="24" t="str">
        <f>IF(OR(N238="",D238=""),"",IFERROR(INDEX('Facturi emise'!$G$5:$G$1004,MATCH(N238&amp;"|"&amp;D238,'Facturi emise'!$A$5:$A$1004,0)),""))</f>
        <v/>
      </c>
      <c r="F238" s="10" t="str">
        <f>IF(OR(N238="",D238=""),"",IFERROR(INDEX('Facturi emise'!$H$5:$H$1004,MATCH(N238&amp;"|"&amp;D238,'Facturi emise'!$A$5:$A$1004,0)),""))</f>
        <v/>
      </c>
      <c r="G238" s="24" t="str">
        <f>IF(OR(N238="",D238=""),"",IFERROR(INDEX('Facturi emise'!$I$5:$I$1004,MATCH(N238&amp;"|"&amp;D238,'Facturi emise'!$A$5:$A$1004,0)),""))</f>
        <v/>
      </c>
      <c r="H238" s="6"/>
      <c r="I238" s="14" t="str">
        <f>IF(OR(N238="",D238=""),"",IFERROR(INDEX('Facturi emise'!$J$5:$J$1004,MATCH(N238&amp;"|"&amp;D238,'Facturi emise'!$A$5:$A$1004,0)),""))</f>
        <v/>
      </c>
      <c r="J238" s="25" t="str">
        <f>IF(OR(N238="",D238=""),"",IFERROR(INDEX('Facturi emise'!$K$5:$K$1004,MATCH(N238&amp;"|"&amp;D238,'Facturi emise'!$A$5:$A$1004,0)),""))</f>
        <v/>
      </c>
      <c r="K238" s="26" t="str">
        <f t="shared" si="10"/>
        <v/>
      </c>
      <c r="L238" s="26" t="str">
        <f t="shared" si="11"/>
        <v/>
      </c>
      <c r="M238" s="27" t="str">
        <f>IF(B238="","",TRIM(IF(N238="","Factura storno nu există în registru. ",IF(ISNA(MATCH(N238&amp;"|"&amp;D238,'Facturi emise'!$A$5:$A$1004,0)),"Linia nu există în factura inițială. ",""))&amp;IF(N(H238)&lt;=0,"Lipsește cantitatea stornată. ","")&amp;IF(AND(N(I238)=IFERROR(INDEX('Facturi emise'!$J$5:$J$1004,MATCH(N238&amp;"|"&amp;D238,'Facturi emise'!$A$5:$A$1004,0)),0),SUMIFS($H$5:$H$1004,$N$5:$N$1004,N238,$D$5:$D$1004,D238,$I$5:$I$1004,I238)&gt;N(G238)),"Stornezi mai mult decât s-a facturat. ","")&amp;IF(AND(N(I238)&gt;0,N(I238)&lt;IFERROR(INDEX('Facturi emise'!$J$5:$J$1004,MATCH(N238&amp;"|"&amp;D238,'Facturi emise'!$A$5:$A$1004,0)),0)),"Reducere de preț pe unitate. ","")))</f>
        <v/>
      </c>
      <c r="N238" s="28" t="str">
        <f>IF(B238="","",IFERROR(INDEX('Registru stornări'!$D$5:$D$304,MATCH(B238,'Registru stornări'!$B$5:$B$304,0)),""))</f>
        <v/>
      </c>
    </row>
    <row r="239" spans="1:14" x14ac:dyDescent="0.2">
      <c r="A239" s="1" t="str">
        <f t="shared" si="9"/>
        <v/>
      </c>
      <c r="B239" s="9"/>
      <c r="C239" s="10" t="str">
        <f>IF(B239="","",COUNTIF(INDEX($B:$B,5):B239,B239))</f>
        <v/>
      </c>
      <c r="D239" s="9"/>
      <c r="E239" s="24" t="str">
        <f>IF(OR(N239="",D239=""),"",IFERROR(INDEX('Facturi emise'!$G$5:$G$1004,MATCH(N239&amp;"|"&amp;D239,'Facturi emise'!$A$5:$A$1004,0)),""))</f>
        <v/>
      </c>
      <c r="F239" s="10" t="str">
        <f>IF(OR(N239="",D239=""),"",IFERROR(INDEX('Facturi emise'!$H$5:$H$1004,MATCH(N239&amp;"|"&amp;D239,'Facturi emise'!$A$5:$A$1004,0)),""))</f>
        <v/>
      </c>
      <c r="G239" s="24" t="str">
        <f>IF(OR(N239="",D239=""),"",IFERROR(INDEX('Facturi emise'!$I$5:$I$1004,MATCH(N239&amp;"|"&amp;D239,'Facturi emise'!$A$5:$A$1004,0)),""))</f>
        <v/>
      </c>
      <c r="H239" s="6"/>
      <c r="I239" s="14" t="str">
        <f>IF(OR(N239="",D239=""),"",IFERROR(INDEX('Facturi emise'!$J$5:$J$1004,MATCH(N239&amp;"|"&amp;D239,'Facturi emise'!$A$5:$A$1004,0)),""))</f>
        <v/>
      </c>
      <c r="J239" s="25" t="str">
        <f>IF(OR(N239="",D239=""),"",IFERROR(INDEX('Facturi emise'!$K$5:$K$1004,MATCH(N239&amp;"|"&amp;D239,'Facturi emise'!$A$5:$A$1004,0)),""))</f>
        <v/>
      </c>
      <c r="K239" s="26" t="str">
        <f t="shared" si="10"/>
        <v/>
      </c>
      <c r="L239" s="26" t="str">
        <f t="shared" si="11"/>
        <v/>
      </c>
      <c r="M239" s="27" t="str">
        <f>IF(B239="","",TRIM(IF(N239="","Factura storno nu există în registru. ",IF(ISNA(MATCH(N239&amp;"|"&amp;D239,'Facturi emise'!$A$5:$A$1004,0)),"Linia nu există în factura inițială. ",""))&amp;IF(N(H239)&lt;=0,"Lipsește cantitatea stornată. ","")&amp;IF(AND(N(I239)=IFERROR(INDEX('Facturi emise'!$J$5:$J$1004,MATCH(N239&amp;"|"&amp;D239,'Facturi emise'!$A$5:$A$1004,0)),0),SUMIFS($H$5:$H$1004,$N$5:$N$1004,N239,$D$5:$D$1004,D239,$I$5:$I$1004,I239)&gt;N(G239)),"Stornezi mai mult decât s-a facturat. ","")&amp;IF(AND(N(I239)&gt;0,N(I239)&lt;IFERROR(INDEX('Facturi emise'!$J$5:$J$1004,MATCH(N239&amp;"|"&amp;D239,'Facturi emise'!$A$5:$A$1004,0)),0)),"Reducere de preț pe unitate. ","")))</f>
        <v/>
      </c>
      <c r="N239" s="28" t="str">
        <f>IF(B239="","",IFERROR(INDEX('Registru stornări'!$D$5:$D$304,MATCH(B239,'Registru stornări'!$B$5:$B$304,0)),""))</f>
        <v/>
      </c>
    </row>
    <row r="240" spans="1:14" x14ac:dyDescent="0.2">
      <c r="A240" s="1" t="str">
        <f t="shared" si="9"/>
        <v/>
      </c>
      <c r="B240" s="9"/>
      <c r="C240" s="10" t="str">
        <f>IF(B240="","",COUNTIF(INDEX($B:$B,5):B240,B240))</f>
        <v/>
      </c>
      <c r="D240" s="9"/>
      <c r="E240" s="24" t="str">
        <f>IF(OR(N240="",D240=""),"",IFERROR(INDEX('Facturi emise'!$G$5:$G$1004,MATCH(N240&amp;"|"&amp;D240,'Facturi emise'!$A$5:$A$1004,0)),""))</f>
        <v/>
      </c>
      <c r="F240" s="10" t="str">
        <f>IF(OR(N240="",D240=""),"",IFERROR(INDEX('Facturi emise'!$H$5:$H$1004,MATCH(N240&amp;"|"&amp;D240,'Facturi emise'!$A$5:$A$1004,0)),""))</f>
        <v/>
      </c>
      <c r="G240" s="24" t="str">
        <f>IF(OR(N240="",D240=""),"",IFERROR(INDEX('Facturi emise'!$I$5:$I$1004,MATCH(N240&amp;"|"&amp;D240,'Facturi emise'!$A$5:$A$1004,0)),""))</f>
        <v/>
      </c>
      <c r="H240" s="6"/>
      <c r="I240" s="14" t="str">
        <f>IF(OR(N240="",D240=""),"",IFERROR(INDEX('Facturi emise'!$J$5:$J$1004,MATCH(N240&amp;"|"&amp;D240,'Facturi emise'!$A$5:$A$1004,0)),""))</f>
        <v/>
      </c>
      <c r="J240" s="25" t="str">
        <f>IF(OR(N240="",D240=""),"",IFERROR(INDEX('Facturi emise'!$K$5:$K$1004,MATCH(N240&amp;"|"&amp;D240,'Facturi emise'!$A$5:$A$1004,0)),""))</f>
        <v/>
      </c>
      <c r="K240" s="26" t="str">
        <f t="shared" si="10"/>
        <v/>
      </c>
      <c r="L240" s="26" t="str">
        <f t="shared" si="11"/>
        <v/>
      </c>
      <c r="M240" s="27" t="str">
        <f>IF(B240="","",TRIM(IF(N240="","Factura storno nu există în registru. ",IF(ISNA(MATCH(N240&amp;"|"&amp;D240,'Facturi emise'!$A$5:$A$1004,0)),"Linia nu există în factura inițială. ",""))&amp;IF(N(H240)&lt;=0,"Lipsește cantitatea stornată. ","")&amp;IF(AND(N(I240)=IFERROR(INDEX('Facturi emise'!$J$5:$J$1004,MATCH(N240&amp;"|"&amp;D240,'Facturi emise'!$A$5:$A$1004,0)),0),SUMIFS($H$5:$H$1004,$N$5:$N$1004,N240,$D$5:$D$1004,D240,$I$5:$I$1004,I240)&gt;N(G240)),"Stornezi mai mult decât s-a facturat. ","")&amp;IF(AND(N(I240)&gt;0,N(I240)&lt;IFERROR(INDEX('Facturi emise'!$J$5:$J$1004,MATCH(N240&amp;"|"&amp;D240,'Facturi emise'!$A$5:$A$1004,0)),0)),"Reducere de preț pe unitate. ","")))</f>
        <v/>
      </c>
      <c r="N240" s="28" t="str">
        <f>IF(B240="","",IFERROR(INDEX('Registru stornări'!$D$5:$D$304,MATCH(B240,'Registru stornări'!$B$5:$B$304,0)),""))</f>
        <v/>
      </c>
    </row>
    <row r="241" spans="1:14" x14ac:dyDescent="0.2">
      <c r="A241" s="1" t="str">
        <f t="shared" si="9"/>
        <v/>
      </c>
      <c r="B241" s="9"/>
      <c r="C241" s="10" t="str">
        <f>IF(B241="","",COUNTIF(INDEX($B:$B,5):B241,B241))</f>
        <v/>
      </c>
      <c r="D241" s="9"/>
      <c r="E241" s="24" t="str">
        <f>IF(OR(N241="",D241=""),"",IFERROR(INDEX('Facturi emise'!$G$5:$G$1004,MATCH(N241&amp;"|"&amp;D241,'Facturi emise'!$A$5:$A$1004,0)),""))</f>
        <v/>
      </c>
      <c r="F241" s="10" t="str">
        <f>IF(OR(N241="",D241=""),"",IFERROR(INDEX('Facturi emise'!$H$5:$H$1004,MATCH(N241&amp;"|"&amp;D241,'Facturi emise'!$A$5:$A$1004,0)),""))</f>
        <v/>
      </c>
      <c r="G241" s="24" t="str">
        <f>IF(OR(N241="",D241=""),"",IFERROR(INDEX('Facturi emise'!$I$5:$I$1004,MATCH(N241&amp;"|"&amp;D241,'Facturi emise'!$A$5:$A$1004,0)),""))</f>
        <v/>
      </c>
      <c r="H241" s="6"/>
      <c r="I241" s="14" t="str">
        <f>IF(OR(N241="",D241=""),"",IFERROR(INDEX('Facturi emise'!$J$5:$J$1004,MATCH(N241&amp;"|"&amp;D241,'Facturi emise'!$A$5:$A$1004,0)),""))</f>
        <v/>
      </c>
      <c r="J241" s="25" t="str">
        <f>IF(OR(N241="",D241=""),"",IFERROR(INDEX('Facturi emise'!$K$5:$K$1004,MATCH(N241&amp;"|"&amp;D241,'Facturi emise'!$A$5:$A$1004,0)),""))</f>
        <v/>
      </c>
      <c r="K241" s="26" t="str">
        <f t="shared" si="10"/>
        <v/>
      </c>
      <c r="L241" s="26" t="str">
        <f t="shared" si="11"/>
        <v/>
      </c>
      <c r="M241" s="27" t="str">
        <f>IF(B241="","",TRIM(IF(N241="","Factura storno nu există în registru. ",IF(ISNA(MATCH(N241&amp;"|"&amp;D241,'Facturi emise'!$A$5:$A$1004,0)),"Linia nu există în factura inițială. ",""))&amp;IF(N(H241)&lt;=0,"Lipsește cantitatea stornată. ","")&amp;IF(AND(N(I241)=IFERROR(INDEX('Facturi emise'!$J$5:$J$1004,MATCH(N241&amp;"|"&amp;D241,'Facturi emise'!$A$5:$A$1004,0)),0),SUMIFS($H$5:$H$1004,$N$5:$N$1004,N241,$D$5:$D$1004,D241,$I$5:$I$1004,I241)&gt;N(G241)),"Stornezi mai mult decât s-a facturat. ","")&amp;IF(AND(N(I241)&gt;0,N(I241)&lt;IFERROR(INDEX('Facturi emise'!$J$5:$J$1004,MATCH(N241&amp;"|"&amp;D241,'Facturi emise'!$A$5:$A$1004,0)),0)),"Reducere de preț pe unitate. ","")))</f>
        <v/>
      </c>
      <c r="N241" s="28" t="str">
        <f>IF(B241="","",IFERROR(INDEX('Registru stornări'!$D$5:$D$304,MATCH(B241,'Registru stornări'!$B$5:$B$304,0)),""))</f>
        <v/>
      </c>
    </row>
    <row r="242" spans="1:14" x14ac:dyDescent="0.2">
      <c r="A242" s="1" t="str">
        <f t="shared" si="9"/>
        <v/>
      </c>
      <c r="B242" s="9"/>
      <c r="C242" s="10" t="str">
        <f>IF(B242="","",COUNTIF(INDEX($B:$B,5):B242,B242))</f>
        <v/>
      </c>
      <c r="D242" s="9"/>
      <c r="E242" s="24" t="str">
        <f>IF(OR(N242="",D242=""),"",IFERROR(INDEX('Facturi emise'!$G$5:$G$1004,MATCH(N242&amp;"|"&amp;D242,'Facturi emise'!$A$5:$A$1004,0)),""))</f>
        <v/>
      </c>
      <c r="F242" s="10" t="str">
        <f>IF(OR(N242="",D242=""),"",IFERROR(INDEX('Facturi emise'!$H$5:$H$1004,MATCH(N242&amp;"|"&amp;D242,'Facturi emise'!$A$5:$A$1004,0)),""))</f>
        <v/>
      </c>
      <c r="G242" s="24" t="str">
        <f>IF(OR(N242="",D242=""),"",IFERROR(INDEX('Facturi emise'!$I$5:$I$1004,MATCH(N242&amp;"|"&amp;D242,'Facturi emise'!$A$5:$A$1004,0)),""))</f>
        <v/>
      </c>
      <c r="H242" s="6"/>
      <c r="I242" s="14" t="str">
        <f>IF(OR(N242="",D242=""),"",IFERROR(INDEX('Facturi emise'!$J$5:$J$1004,MATCH(N242&amp;"|"&amp;D242,'Facturi emise'!$A$5:$A$1004,0)),""))</f>
        <v/>
      </c>
      <c r="J242" s="25" t="str">
        <f>IF(OR(N242="",D242=""),"",IFERROR(INDEX('Facturi emise'!$K$5:$K$1004,MATCH(N242&amp;"|"&amp;D242,'Facturi emise'!$A$5:$A$1004,0)),""))</f>
        <v/>
      </c>
      <c r="K242" s="26" t="str">
        <f t="shared" si="10"/>
        <v/>
      </c>
      <c r="L242" s="26" t="str">
        <f t="shared" si="11"/>
        <v/>
      </c>
      <c r="M242" s="27" t="str">
        <f>IF(B242="","",TRIM(IF(N242="","Factura storno nu există în registru. ",IF(ISNA(MATCH(N242&amp;"|"&amp;D242,'Facturi emise'!$A$5:$A$1004,0)),"Linia nu există în factura inițială. ",""))&amp;IF(N(H242)&lt;=0,"Lipsește cantitatea stornată. ","")&amp;IF(AND(N(I242)=IFERROR(INDEX('Facturi emise'!$J$5:$J$1004,MATCH(N242&amp;"|"&amp;D242,'Facturi emise'!$A$5:$A$1004,0)),0),SUMIFS($H$5:$H$1004,$N$5:$N$1004,N242,$D$5:$D$1004,D242,$I$5:$I$1004,I242)&gt;N(G242)),"Stornezi mai mult decât s-a facturat. ","")&amp;IF(AND(N(I242)&gt;0,N(I242)&lt;IFERROR(INDEX('Facturi emise'!$J$5:$J$1004,MATCH(N242&amp;"|"&amp;D242,'Facturi emise'!$A$5:$A$1004,0)),0)),"Reducere de preț pe unitate. ","")))</f>
        <v/>
      </c>
      <c r="N242" s="28" t="str">
        <f>IF(B242="","",IFERROR(INDEX('Registru stornări'!$D$5:$D$304,MATCH(B242,'Registru stornări'!$B$5:$B$304,0)),""))</f>
        <v/>
      </c>
    </row>
    <row r="243" spans="1:14" x14ac:dyDescent="0.2">
      <c r="A243" s="1" t="str">
        <f t="shared" si="9"/>
        <v/>
      </c>
      <c r="B243" s="9"/>
      <c r="C243" s="10" t="str">
        <f>IF(B243="","",COUNTIF(INDEX($B:$B,5):B243,B243))</f>
        <v/>
      </c>
      <c r="D243" s="9"/>
      <c r="E243" s="24" t="str">
        <f>IF(OR(N243="",D243=""),"",IFERROR(INDEX('Facturi emise'!$G$5:$G$1004,MATCH(N243&amp;"|"&amp;D243,'Facturi emise'!$A$5:$A$1004,0)),""))</f>
        <v/>
      </c>
      <c r="F243" s="10" t="str">
        <f>IF(OR(N243="",D243=""),"",IFERROR(INDEX('Facturi emise'!$H$5:$H$1004,MATCH(N243&amp;"|"&amp;D243,'Facturi emise'!$A$5:$A$1004,0)),""))</f>
        <v/>
      </c>
      <c r="G243" s="24" t="str">
        <f>IF(OR(N243="",D243=""),"",IFERROR(INDEX('Facturi emise'!$I$5:$I$1004,MATCH(N243&amp;"|"&amp;D243,'Facturi emise'!$A$5:$A$1004,0)),""))</f>
        <v/>
      </c>
      <c r="H243" s="6"/>
      <c r="I243" s="14" t="str">
        <f>IF(OR(N243="",D243=""),"",IFERROR(INDEX('Facturi emise'!$J$5:$J$1004,MATCH(N243&amp;"|"&amp;D243,'Facturi emise'!$A$5:$A$1004,0)),""))</f>
        <v/>
      </c>
      <c r="J243" s="25" t="str">
        <f>IF(OR(N243="",D243=""),"",IFERROR(INDEX('Facturi emise'!$K$5:$K$1004,MATCH(N243&amp;"|"&amp;D243,'Facturi emise'!$A$5:$A$1004,0)),""))</f>
        <v/>
      </c>
      <c r="K243" s="26" t="str">
        <f t="shared" si="10"/>
        <v/>
      </c>
      <c r="L243" s="26" t="str">
        <f t="shared" si="11"/>
        <v/>
      </c>
      <c r="M243" s="27" t="str">
        <f>IF(B243="","",TRIM(IF(N243="","Factura storno nu există în registru. ",IF(ISNA(MATCH(N243&amp;"|"&amp;D243,'Facturi emise'!$A$5:$A$1004,0)),"Linia nu există în factura inițială. ",""))&amp;IF(N(H243)&lt;=0,"Lipsește cantitatea stornată. ","")&amp;IF(AND(N(I243)=IFERROR(INDEX('Facturi emise'!$J$5:$J$1004,MATCH(N243&amp;"|"&amp;D243,'Facturi emise'!$A$5:$A$1004,0)),0),SUMIFS($H$5:$H$1004,$N$5:$N$1004,N243,$D$5:$D$1004,D243,$I$5:$I$1004,I243)&gt;N(G243)),"Stornezi mai mult decât s-a facturat. ","")&amp;IF(AND(N(I243)&gt;0,N(I243)&lt;IFERROR(INDEX('Facturi emise'!$J$5:$J$1004,MATCH(N243&amp;"|"&amp;D243,'Facturi emise'!$A$5:$A$1004,0)),0)),"Reducere de preț pe unitate. ","")))</f>
        <v/>
      </c>
      <c r="N243" s="28" t="str">
        <f>IF(B243="","",IFERROR(INDEX('Registru stornări'!$D$5:$D$304,MATCH(B243,'Registru stornări'!$B$5:$B$304,0)),""))</f>
        <v/>
      </c>
    </row>
    <row r="244" spans="1:14" x14ac:dyDescent="0.2">
      <c r="A244" s="1" t="str">
        <f t="shared" si="9"/>
        <v/>
      </c>
      <c r="B244" s="9"/>
      <c r="C244" s="10" t="str">
        <f>IF(B244="","",COUNTIF(INDEX($B:$B,5):B244,B244))</f>
        <v/>
      </c>
      <c r="D244" s="9"/>
      <c r="E244" s="24" t="str">
        <f>IF(OR(N244="",D244=""),"",IFERROR(INDEX('Facturi emise'!$G$5:$G$1004,MATCH(N244&amp;"|"&amp;D244,'Facturi emise'!$A$5:$A$1004,0)),""))</f>
        <v/>
      </c>
      <c r="F244" s="10" t="str">
        <f>IF(OR(N244="",D244=""),"",IFERROR(INDEX('Facturi emise'!$H$5:$H$1004,MATCH(N244&amp;"|"&amp;D244,'Facturi emise'!$A$5:$A$1004,0)),""))</f>
        <v/>
      </c>
      <c r="G244" s="24" t="str">
        <f>IF(OR(N244="",D244=""),"",IFERROR(INDEX('Facturi emise'!$I$5:$I$1004,MATCH(N244&amp;"|"&amp;D244,'Facturi emise'!$A$5:$A$1004,0)),""))</f>
        <v/>
      </c>
      <c r="H244" s="6"/>
      <c r="I244" s="14" t="str">
        <f>IF(OR(N244="",D244=""),"",IFERROR(INDEX('Facturi emise'!$J$5:$J$1004,MATCH(N244&amp;"|"&amp;D244,'Facturi emise'!$A$5:$A$1004,0)),""))</f>
        <v/>
      </c>
      <c r="J244" s="25" t="str">
        <f>IF(OR(N244="",D244=""),"",IFERROR(INDEX('Facturi emise'!$K$5:$K$1004,MATCH(N244&amp;"|"&amp;D244,'Facturi emise'!$A$5:$A$1004,0)),""))</f>
        <v/>
      </c>
      <c r="K244" s="26" t="str">
        <f t="shared" si="10"/>
        <v/>
      </c>
      <c r="L244" s="26" t="str">
        <f t="shared" si="11"/>
        <v/>
      </c>
      <c r="M244" s="27" t="str">
        <f>IF(B244="","",TRIM(IF(N244="","Factura storno nu există în registru. ",IF(ISNA(MATCH(N244&amp;"|"&amp;D244,'Facturi emise'!$A$5:$A$1004,0)),"Linia nu există în factura inițială. ",""))&amp;IF(N(H244)&lt;=0,"Lipsește cantitatea stornată. ","")&amp;IF(AND(N(I244)=IFERROR(INDEX('Facturi emise'!$J$5:$J$1004,MATCH(N244&amp;"|"&amp;D244,'Facturi emise'!$A$5:$A$1004,0)),0),SUMIFS($H$5:$H$1004,$N$5:$N$1004,N244,$D$5:$D$1004,D244,$I$5:$I$1004,I244)&gt;N(G244)),"Stornezi mai mult decât s-a facturat. ","")&amp;IF(AND(N(I244)&gt;0,N(I244)&lt;IFERROR(INDEX('Facturi emise'!$J$5:$J$1004,MATCH(N244&amp;"|"&amp;D244,'Facturi emise'!$A$5:$A$1004,0)),0)),"Reducere de preț pe unitate. ","")))</f>
        <v/>
      </c>
      <c r="N244" s="28" t="str">
        <f>IF(B244="","",IFERROR(INDEX('Registru stornări'!$D$5:$D$304,MATCH(B244,'Registru stornări'!$B$5:$B$304,0)),""))</f>
        <v/>
      </c>
    </row>
    <row r="245" spans="1:14" x14ac:dyDescent="0.2">
      <c r="A245" s="1" t="str">
        <f t="shared" si="9"/>
        <v/>
      </c>
      <c r="B245" s="9"/>
      <c r="C245" s="10" t="str">
        <f>IF(B245="","",COUNTIF(INDEX($B:$B,5):B245,B245))</f>
        <v/>
      </c>
      <c r="D245" s="9"/>
      <c r="E245" s="24" t="str">
        <f>IF(OR(N245="",D245=""),"",IFERROR(INDEX('Facturi emise'!$G$5:$G$1004,MATCH(N245&amp;"|"&amp;D245,'Facturi emise'!$A$5:$A$1004,0)),""))</f>
        <v/>
      </c>
      <c r="F245" s="10" t="str">
        <f>IF(OR(N245="",D245=""),"",IFERROR(INDEX('Facturi emise'!$H$5:$H$1004,MATCH(N245&amp;"|"&amp;D245,'Facturi emise'!$A$5:$A$1004,0)),""))</f>
        <v/>
      </c>
      <c r="G245" s="24" t="str">
        <f>IF(OR(N245="",D245=""),"",IFERROR(INDEX('Facturi emise'!$I$5:$I$1004,MATCH(N245&amp;"|"&amp;D245,'Facturi emise'!$A$5:$A$1004,0)),""))</f>
        <v/>
      </c>
      <c r="H245" s="6"/>
      <c r="I245" s="14" t="str">
        <f>IF(OR(N245="",D245=""),"",IFERROR(INDEX('Facturi emise'!$J$5:$J$1004,MATCH(N245&amp;"|"&amp;D245,'Facturi emise'!$A$5:$A$1004,0)),""))</f>
        <v/>
      </c>
      <c r="J245" s="25" t="str">
        <f>IF(OR(N245="",D245=""),"",IFERROR(INDEX('Facturi emise'!$K$5:$K$1004,MATCH(N245&amp;"|"&amp;D245,'Facturi emise'!$A$5:$A$1004,0)),""))</f>
        <v/>
      </c>
      <c r="K245" s="26" t="str">
        <f t="shared" si="10"/>
        <v/>
      </c>
      <c r="L245" s="26" t="str">
        <f t="shared" si="11"/>
        <v/>
      </c>
      <c r="M245" s="27" t="str">
        <f>IF(B245="","",TRIM(IF(N245="","Factura storno nu există în registru. ",IF(ISNA(MATCH(N245&amp;"|"&amp;D245,'Facturi emise'!$A$5:$A$1004,0)),"Linia nu există în factura inițială. ",""))&amp;IF(N(H245)&lt;=0,"Lipsește cantitatea stornată. ","")&amp;IF(AND(N(I245)=IFERROR(INDEX('Facturi emise'!$J$5:$J$1004,MATCH(N245&amp;"|"&amp;D245,'Facturi emise'!$A$5:$A$1004,0)),0),SUMIFS($H$5:$H$1004,$N$5:$N$1004,N245,$D$5:$D$1004,D245,$I$5:$I$1004,I245)&gt;N(G245)),"Stornezi mai mult decât s-a facturat. ","")&amp;IF(AND(N(I245)&gt;0,N(I245)&lt;IFERROR(INDEX('Facturi emise'!$J$5:$J$1004,MATCH(N245&amp;"|"&amp;D245,'Facturi emise'!$A$5:$A$1004,0)),0)),"Reducere de preț pe unitate. ","")))</f>
        <v/>
      </c>
      <c r="N245" s="28" t="str">
        <f>IF(B245="","",IFERROR(INDEX('Registru stornări'!$D$5:$D$304,MATCH(B245,'Registru stornări'!$B$5:$B$304,0)),""))</f>
        <v/>
      </c>
    </row>
    <row r="246" spans="1:14" x14ac:dyDescent="0.2">
      <c r="A246" s="1" t="str">
        <f t="shared" si="9"/>
        <v/>
      </c>
      <c r="B246" s="9"/>
      <c r="C246" s="10" t="str">
        <f>IF(B246="","",COUNTIF(INDEX($B:$B,5):B246,B246))</f>
        <v/>
      </c>
      <c r="D246" s="9"/>
      <c r="E246" s="24" t="str">
        <f>IF(OR(N246="",D246=""),"",IFERROR(INDEX('Facturi emise'!$G$5:$G$1004,MATCH(N246&amp;"|"&amp;D246,'Facturi emise'!$A$5:$A$1004,0)),""))</f>
        <v/>
      </c>
      <c r="F246" s="10" t="str">
        <f>IF(OR(N246="",D246=""),"",IFERROR(INDEX('Facturi emise'!$H$5:$H$1004,MATCH(N246&amp;"|"&amp;D246,'Facturi emise'!$A$5:$A$1004,0)),""))</f>
        <v/>
      </c>
      <c r="G246" s="24" t="str">
        <f>IF(OR(N246="",D246=""),"",IFERROR(INDEX('Facturi emise'!$I$5:$I$1004,MATCH(N246&amp;"|"&amp;D246,'Facturi emise'!$A$5:$A$1004,0)),""))</f>
        <v/>
      </c>
      <c r="H246" s="6"/>
      <c r="I246" s="14" t="str">
        <f>IF(OR(N246="",D246=""),"",IFERROR(INDEX('Facturi emise'!$J$5:$J$1004,MATCH(N246&amp;"|"&amp;D246,'Facturi emise'!$A$5:$A$1004,0)),""))</f>
        <v/>
      </c>
      <c r="J246" s="25" t="str">
        <f>IF(OR(N246="",D246=""),"",IFERROR(INDEX('Facturi emise'!$K$5:$K$1004,MATCH(N246&amp;"|"&amp;D246,'Facturi emise'!$A$5:$A$1004,0)),""))</f>
        <v/>
      </c>
      <c r="K246" s="26" t="str">
        <f t="shared" si="10"/>
        <v/>
      </c>
      <c r="L246" s="26" t="str">
        <f t="shared" si="11"/>
        <v/>
      </c>
      <c r="M246" s="27" t="str">
        <f>IF(B246="","",TRIM(IF(N246="","Factura storno nu există în registru. ",IF(ISNA(MATCH(N246&amp;"|"&amp;D246,'Facturi emise'!$A$5:$A$1004,0)),"Linia nu există în factura inițială. ",""))&amp;IF(N(H246)&lt;=0,"Lipsește cantitatea stornată. ","")&amp;IF(AND(N(I246)=IFERROR(INDEX('Facturi emise'!$J$5:$J$1004,MATCH(N246&amp;"|"&amp;D246,'Facturi emise'!$A$5:$A$1004,0)),0),SUMIFS($H$5:$H$1004,$N$5:$N$1004,N246,$D$5:$D$1004,D246,$I$5:$I$1004,I246)&gt;N(G246)),"Stornezi mai mult decât s-a facturat. ","")&amp;IF(AND(N(I246)&gt;0,N(I246)&lt;IFERROR(INDEX('Facturi emise'!$J$5:$J$1004,MATCH(N246&amp;"|"&amp;D246,'Facturi emise'!$A$5:$A$1004,0)),0)),"Reducere de preț pe unitate. ","")))</f>
        <v/>
      </c>
      <c r="N246" s="28" t="str">
        <f>IF(B246="","",IFERROR(INDEX('Registru stornări'!$D$5:$D$304,MATCH(B246,'Registru stornări'!$B$5:$B$304,0)),""))</f>
        <v/>
      </c>
    </row>
    <row r="247" spans="1:14" x14ac:dyDescent="0.2">
      <c r="A247" s="1" t="str">
        <f t="shared" si="9"/>
        <v/>
      </c>
      <c r="B247" s="9"/>
      <c r="C247" s="10" t="str">
        <f>IF(B247="","",COUNTIF(INDEX($B:$B,5):B247,B247))</f>
        <v/>
      </c>
      <c r="D247" s="9"/>
      <c r="E247" s="24" t="str">
        <f>IF(OR(N247="",D247=""),"",IFERROR(INDEX('Facturi emise'!$G$5:$G$1004,MATCH(N247&amp;"|"&amp;D247,'Facturi emise'!$A$5:$A$1004,0)),""))</f>
        <v/>
      </c>
      <c r="F247" s="10" t="str">
        <f>IF(OR(N247="",D247=""),"",IFERROR(INDEX('Facturi emise'!$H$5:$H$1004,MATCH(N247&amp;"|"&amp;D247,'Facturi emise'!$A$5:$A$1004,0)),""))</f>
        <v/>
      </c>
      <c r="G247" s="24" t="str">
        <f>IF(OR(N247="",D247=""),"",IFERROR(INDEX('Facturi emise'!$I$5:$I$1004,MATCH(N247&amp;"|"&amp;D247,'Facturi emise'!$A$5:$A$1004,0)),""))</f>
        <v/>
      </c>
      <c r="H247" s="6"/>
      <c r="I247" s="14" t="str">
        <f>IF(OR(N247="",D247=""),"",IFERROR(INDEX('Facturi emise'!$J$5:$J$1004,MATCH(N247&amp;"|"&amp;D247,'Facturi emise'!$A$5:$A$1004,0)),""))</f>
        <v/>
      </c>
      <c r="J247" s="25" t="str">
        <f>IF(OR(N247="",D247=""),"",IFERROR(INDEX('Facturi emise'!$K$5:$K$1004,MATCH(N247&amp;"|"&amp;D247,'Facturi emise'!$A$5:$A$1004,0)),""))</f>
        <v/>
      </c>
      <c r="K247" s="26" t="str">
        <f t="shared" si="10"/>
        <v/>
      </c>
      <c r="L247" s="26" t="str">
        <f t="shared" si="11"/>
        <v/>
      </c>
      <c r="M247" s="27" t="str">
        <f>IF(B247="","",TRIM(IF(N247="","Factura storno nu există în registru. ",IF(ISNA(MATCH(N247&amp;"|"&amp;D247,'Facturi emise'!$A$5:$A$1004,0)),"Linia nu există în factura inițială. ",""))&amp;IF(N(H247)&lt;=0,"Lipsește cantitatea stornată. ","")&amp;IF(AND(N(I247)=IFERROR(INDEX('Facturi emise'!$J$5:$J$1004,MATCH(N247&amp;"|"&amp;D247,'Facturi emise'!$A$5:$A$1004,0)),0),SUMIFS($H$5:$H$1004,$N$5:$N$1004,N247,$D$5:$D$1004,D247,$I$5:$I$1004,I247)&gt;N(G247)),"Stornezi mai mult decât s-a facturat. ","")&amp;IF(AND(N(I247)&gt;0,N(I247)&lt;IFERROR(INDEX('Facturi emise'!$J$5:$J$1004,MATCH(N247&amp;"|"&amp;D247,'Facturi emise'!$A$5:$A$1004,0)),0)),"Reducere de preț pe unitate. ","")))</f>
        <v/>
      </c>
      <c r="N247" s="28" t="str">
        <f>IF(B247="","",IFERROR(INDEX('Registru stornări'!$D$5:$D$304,MATCH(B247,'Registru stornări'!$B$5:$B$304,0)),""))</f>
        <v/>
      </c>
    </row>
    <row r="248" spans="1:14" x14ac:dyDescent="0.2">
      <c r="A248" s="1" t="str">
        <f t="shared" si="9"/>
        <v/>
      </c>
      <c r="B248" s="9"/>
      <c r="C248" s="10" t="str">
        <f>IF(B248="","",COUNTIF(INDEX($B:$B,5):B248,B248))</f>
        <v/>
      </c>
      <c r="D248" s="9"/>
      <c r="E248" s="24" t="str">
        <f>IF(OR(N248="",D248=""),"",IFERROR(INDEX('Facturi emise'!$G$5:$G$1004,MATCH(N248&amp;"|"&amp;D248,'Facturi emise'!$A$5:$A$1004,0)),""))</f>
        <v/>
      </c>
      <c r="F248" s="10" t="str">
        <f>IF(OR(N248="",D248=""),"",IFERROR(INDEX('Facturi emise'!$H$5:$H$1004,MATCH(N248&amp;"|"&amp;D248,'Facturi emise'!$A$5:$A$1004,0)),""))</f>
        <v/>
      </c>
      <c r="G248" s="24" t="str">
        <f>IF(OR(N248="",D248=""),"",IFERROR(INDEX('Facturi emise'!$I$5:$I$1004,MATCH(N248&amp;"|"&amp;D248,'Facturi emise'!$A$5:$A$1004,0)),""))</f>
        <v/>
      </c>
      <c r="H248" s="6"/>
      <c r="I248" s="14" t="str">
        <f>IF(OR(N248="",D248=""),"",IFERROR(INDEX('Facturi emise'!$J$5:$J$1004,MATCH(N248&amp;"|"&amp;D248,'Facturi emise'!$A$5:$A$1004,0)),""))</f>
        <v/>
      </c>
      <c r="J248" s="25" t="str">
        <f>IF(OR(N248="",D248=""),"",IFERROR(INDEX('Facturi emise'!$K$5:$K$1004,MATCH(N248&amp;"|"&amp;D248,'Facturi emise'!$A$5:$A$1004,0)),""))</f>
        <v/>
      </c>
      <c r="K248" s="26" t="str">
        <f t="shared" si="10"/>
        <v/>
      </c>
      <c r="L248" s="26" t="str">
        <f t="shared" si="11"/>
        <v/>
      </c>
      <c r="M248" s="27" t="str">
        <f>IF(B248="","",TRIM(IF(N248="","Factura storno nu există în registru. ",IF(ISNA(MATCH(N248&amp;"|"&amp;D248,'Facturi emise'!$A$5:$A$1004,0)),"Linia nu există în factura inițială. ",""))&amp;IF(N(H248)&lt;=0,"Lipsește cantitatea stornată. ","")&amp;IF(AND(N(I248)=IFERROR(INDEX('Facturi emise'!$J$5:$J$1004,MATCH(N248&amp;"|"&amp;D248,'Facturi emise'!$A$5:$A$1004,0)),0),SUMIFS($H$5:$H$1004,$N$5:$N$1004,N248,$D$5:$D$1004,D248,$I$5:$I$1004,I248)&gt;N(G248)),"Stornezi mai mult decât s-a facturat. ","")&amp;IF(AND(N(I248)&gt;0,N(I248)&lt;IFERROR(INDEX('Facturi emise'!$J$5:$J$1004,MATCH(N248&amp;"|"&amp;D248,'Facturi emise'!$A$5:$A$1004,0)),0)),"Reducere de preț pe unitate. ","")))</f>
        <v/>
      </c>
      <c r="N248" s="28" t="str">
        <f>IF(B248="","",IFERROR(INDEX('Registru stornări'!$D$5:$D$304,MATCH(B248,'Registru stornări'!$B$5:$B$304,0)),""))</f>
        <v/>
      </c>
    </row>
    <row r="249" spans="1:14" x14ac:dyDescent="0.2">
      <c r="A249" s="1" t="str">
        <f t="shared" si="9"/>
        <v/>
      </c>
      <c r="B249" s="9"/>
      <c r="C249" s="10" t="str">
        <f>IF(B249="","",COUNTIF(INDEX($B:$B,5):B249,B249))</f>
        <v/>
      </c>
      <c r="D249" s="9"/>
      <c r="E249" s="24" t="str">
        <f>IF(OR(N249="",D249=""),"",IFERROR(INDEX('Facturi emise'!$G$5:$G$1004,MATCH(N249&amp;"|"&amp;D249,'Facturi emise'!$A$5:$A$1004,0)),""))</f>
        <v/>
      </c>
      <c r="F249" s="10" t="str">
        <f>IF(OR(N249="",D249=""),"",IFERROR(INDEX('Facturi emise'!$H$5:$H$1004,MATCH(N249&amp;"|"&amp;D249,'Facturi emise'!$A$5:$A$1004,0)),""))</f>
        <v/>
      </c>
      <c r="G249" s="24" t="str">
        <f>IF(OR(N249="",D249=""),"",IFERROR(INDEX('Facturi emise'!$I$5:$I$1004,MATCH(N249&amp;"|"&amp;D249,'Facturi emise'!$A$5:$A$1004,0)),""))</f>
        <v/>
      </c>
      <c r="H249" s="6"/>
      <c r="I249" s="14" t="str">
        <f>IF(OR(N249="",D249=""),"",IFERROR(INDEX('Facturi emise'!$J$5:$J$1004,MATCH(N249&amp;"|"&amp;D249,'Facturi emise'!$A$5:$A$1004,0)),""))</f>
        <v/>
      </c>
      <c r="J249" s="25" t="str">
        <f>IF(OR(N249="",D249=""),"",IFERROR(INDEX('Facturi emise'!$K$5:$K$1004,MATCH(N249&amp;"|"&amp;D249,'Facturi emise'!$A$5:$A$1004,0)),""))</f>
        <v/>
      </c>
      <c r="K249" s="26" t="str">
        <f t="shared" si="10"/>
        <v/>
      </c>
      <c r="L249" s="26" t="str">
        <f t="shared" si="11"/>
        <v/>
      </c>
      <c r="M249" s="27" t="str">
        <f>IF(B249="","",TRIM(IF(N249="","Factura storno nu există în registru. ",IF(ISNA(MATCH(N249&amp;"|"&amp;D249,'Facturi emise'!$A$5:$A$1004,0)),"Linia nu există în factura inițială. ",""))&amp;IF(N(H249)&lt;=0,"Lipsește cantitatea stornată. ","")&amp;IF(AND(N(I249)=IFERROR(INDEX('Facturi emise'!$J$5:$J$1004,MATCH(N249&amp;"|"&amp;D249,'Facturi emise'!$A$5:$A$1004,0)),0),SUMIFS($H$5:$H$1004,$N$5:$N$1004,N249,$D$5:$D$1004,D249,$I$5:$I$1004,I249)&gt;N(G249)),"Stornezi mai mult decât s-a facturat. ","")&amp;IF(AND(N(I249)&gt;0,N(I249)&lt;IFERROR(INDEX('Facturi emise'!$J$5:$J$1004,MATCH(N249&amp;"|"&amp;D249,'Facturi emise'!$A$5:$A$1004,0)),0)),"Reducere de preț pe unitate. ","")))</f>
        <v/>
      </c>
      <c r="N249" s="28" t="str">
        <f>IF(B249="","",IFERROR(INDEX('Registru stornări'!$D$5:$D$304,MATCH(B249,'Registru stornări'!$B$5:$B$304,0)),""))</f>
        <v/>
      </c>
    </row>
    <row r="250" spans="1:14" x14ac:dyDescent="0.2">
      <c r="A250" s="1" t="str">
        <f t="shared" si="9"/>
        <v/>
      </c>
      <c r="B250" s="9"/>
      <c r="C250" s="10" t="str">
        <f>IF(B250="","",COUNTIF(INDEX($B:$B,5):B250,B250))</f>
        <v/>
      </c>
      <c r="D250" s="9"/>
      <c r="E250" s="24" t="str">
        <f>IF(OR(N250="",D250=""),"",IFERROR(INDEX('Facturi emise'!$G$5:$G$1004,MATCH(N250&amp;"|"&amp;D250,'Facturi emise'!$A$5:$A$1004,0)),""))</f>
        <v/>
      </c>
      <c r="F250" s="10" t="str">
        <f>IF(OR(N250="",D250=""),"",IFERROR(INDEX('Facturi emise'!$H$5:$H$1004,MATCH(N250&amp;"|"&amp;D250,'Facturi emise'!$A$5:$A$1004,0)),""))</f>
        <v/>
      </c>
      <c r="G250" s="24" t="str">
        <f>IF(OR(N250="",D250=""),"",IFERROR(INDEX('Facturi emise'!$I$5:$I$1004,MATCH(N250&amp;"|"&amp;D250,'Facturi emise'!$A$5:$A$1004,0)),""))</f>
        <v/>
      </c>
      <c r="H250" s="6"/>
      <c r="I250" s="14" t="str">
        <f>IF(OR(N250="",D250=""),"",IFERROR(INDEX('Facturi emise'!$J$5:$J$1004,MATCH(N250&amp;"|"&amp;D250,'Facturi emise'!$A$5:$A$1004,0)),""))</f>
        <v/>
      </c>
      <c r="J250" s="25" t="str">
        <f>IF(OR(N250="",D250=""),"",IFERROR(INDEX('Facturi emise'!$K$5:$K$1004,MATCH(N250&amp;"|"&amp;D250,'Facturi emise'!$A$5:$A$1004,0)),""))</f>
        <v/>
      </c>
      <c r="K250" s="26" t="str">
        <f t="shared" si="10"/>
        <v/>
      </c>
      <c r="L250" s="26" t="str">
        <f t="shared" si="11"/>
        <v/>
      </c>
      <c r="M250" s="27" t="str">
        <f>IF(B250="","",TRIM(IF(N250="","Factura storno nu există în registru. ",IF(ISNA(MATCH(N250&amp;"|"&amp;D250,'Facturi emise'!$A$5:$A$1004,0)),"Linia nu există în factura inițială. ",""))&amp;IF(N(H250)&lt;=0,"Lipsește cantitatea stornată. ","")&amp;IF(AND(N(I250)=IFERROR(INDEX('Facturi emise'!$J$5:$J$1004,MATCH(N250&amp;"|"&amp;D250,'Facturi emise'!$A$5:$A$1004,0)),0),SUMIFS($H$5:$H$1004,$N$5:$N$1004,N250,$D$5:$D$1004,D250,$I$5:$I$1004,I250)&gt;N(G250)),"Stornezi mai mult decât s-a facturat. ","")&amp;IF(AND(N(I250)&gt;0,N(I250)&lt;IFERROR(INDEX('Facturi emise'!$J$5:$J$1004,MATCH(N250&amp;"|"&amp;D250,'Facturi emise'!$A$5:$A$1004,0)),0)),"Reducere de preț pe unitate. ","")))</f>
        <v/>
      </c>
      <c r="N250" s="28" t="str">
        <f>IF(B250="","",IFERROR(INDEX('Registru stornări'!$D$5:$D$304,MATCH(B250,'Registru stornări'!$B$5:$B$304,0)),""))</f>
        <v/>
      </c>
    </row>
    <row r="251" spans="1:14" x14ac:dyDescent="0.2">
      <c r="A251" s="1" t="str">
        <f t="shared" si="9"/>
        <v/>
      </c>
      <c r="B251" s="9"/>
      <c r="C251" s="10" t="str">
        <f>IF(B251="","",COUNTIF(INDEX($B:$B,5):B251,B251))</f>
        <v/>
      </c>
      <c r="D251" s="9"/>
      <c r="E251" s="24" t="str">
        <f>IF(OR(N251="",D251=""),"",IFERROR(INDEX('Facturi emise'!$G$5:$G$1004,MATCH(N251&amp;"|"&amp;D251,'Facturi emise'!$A$5:$A$1004,0)),""))</f>
        <v/>
      </c>
      <c r="F251" s="10" t="str">
        <f>IF(OR(N251="",D251=""),"",IFERROR(INDEX('Facturi emise'!$H$5:$H$1004,MATCH(N251&amp;"|"&amp;D251,'Facturi emise'!$A$5:$A$1004,0)),""))</f>
        <v/>
      </c>
      <c r="G251" s="24" t="str">
        <f>IF(OR(N251="",D251=""),"",IFERROR(INDEX('Facturi emise'!$I$5:$I$1004,MATCH(N251&amp;"|"&amp;D251,'Facturi emise'!$A$5:$A$1004,0)),""))</f>
        <v/>
      </c>
      <c r="H251" s="6"/>
      <c r="I251" s="14" t="str">
        <f>IF(OR(N251="",D251=""),"",IFERROR(INDEX('Facturi emise'!$J$5:$J$1004,MATCH(N251&amp;"|"&amp;D251,'Facturi emise'!$A$5:$A$1004,0)),""))</f>
        <v/>
      </c>
      <c r="J251" s="25" t="str">
        <f>IF(OR(N251="",D251=""),"",IFERROR(INDEX('Facturi emise'!$K$5:$K$1004,MATCH(N251&amp;"|"&amp;D251,'Facturi emise'!$A$5:$A$1004,0)),""))</f>
        <v/>
      </c>
      <c r="K251" s="26" t="str">
        <f t="shared" si="10"/>
        <v/>
      </c>
      <c r="L251" s="26" t="str">
        <f t="shared" si="11"/>
        <v/>
      </c>
      <c r="M251" s="27" t="str">
        <f>IF(B251="","",TRIM(IF(N251="","Factura storno nu există în registru. ",IF(ISNA(MATCH(N251&amp;"|"&amp;D251,'Facturi emise'!$A$5:$A$1004,0)),"Linia nu există în factura inițială. ",""))&amp;IF(N(H251)&lt;=0,"Lipsește cantitatea stornată. ","")&amp;IF(AND(N(I251)=IFERROR(INDEX('Facturi emise'!$J$5:$J$1004,MATCH(N251&amp;"|"&amp;D251,'Facturi emise'!$A$5:$A$1004,0)),0),SUMIFS($H$5:$H$1004,$N$5:$N$1004,N251,$D$5:$D$1004,D251,$I$5:$I$1004,I251)&gt;N(G251)),"Stornezi mai mult decât s-a facturat. ","")&amp;IF(AND(N(I251)&gt;0,N(I251)&lt;IFERROR(INDEX('Facturi emise'!$J$5:$J$1004,MATCH(N251&amp;"|"&amp;D251,'Facturi emise'!$A$5:$A$1004,0)),0)),"Reducere de preț pe unitate. ","")))</f>
        <v/>
      </c>
      <c r="N251" s="28" t="str">
        <f>IF(B251="","",IFERROR(INDEX('Registru stornări'!$D$5:$D$304,MATCH(B251,'Registru stornări'!$B$5:$B$304,0)),""))</f>
        <v/>
      </c>
    </row>
    <row r="252" spans="1:14" x14ac:dyDescent="0.2">
      <c r="A252" s="1" t="str">
        <f t="shared" si="9"/>
        <v/>
      </c>
      <c r="B252" s="9"/>
      <c r="C252" s="10" t="str">
        <f>IF(B252="","",COUNTIF(INDEX($B:$B,5):B252,B252))</f>
        <v/>
      </c>
      <c r="D252" s="9"/>
      <c r="E252" s="24" t="str">
        <f>IF(OR(N252="",D252=""),"",IFERROR(INDEX('Facturi emise'!$G$5:$G$1004,MATCH(N252&amp;"|"&amp;D252,'Facturi emise'!$A$5:$A$1004,0)),""))</f>
        <v/>
      </c>
      <c r="F252" s="10" t="str">
        <f>IF(OR(N252="",D252=""),"",IFERROR(INDEX('Facturi emise'!$H$5:$H$1004,MATCH(N252&amp;"|"&amp;D252,'Facturi emise'!$A$5:$A$1004,0)),""))</f>
        <v/>
      </c>
      <c r="G252" s="24" t="str">
        <f>IF(OR(N252="",D252=""),"",IFERROR(INDEX('Facturi emise'!$I$5:$I$1004,MATCH(N252&amp;"|"&amp;D252,'Facturi emise'!$A$5:$A$1004,0)),""))</f>
        <v/>
      </c>
      <c r="H252" s="6"/>
      <c r="I252" s="14" t="str">
        <f>IF(OR(N252="",D252=""),"",IFERROR(INDEX('Facturi emise'!$J$5:$J$1004,MATCH(N252&amp;"|"&amp;D252,'Facturi emise'!$A$5:$A$1004,0)),""))</f>
        <v/>
      </c>
      <c r="J252" s="25" t="str">
        <f>IF(OR(N252="",D252=""),"",IFERROR(INDEX('Facturi emise'!$K$5:$K$1004,MATCH(N252&amp;"|"&amp;D252,'Facturi emise'!$A$5:$A$1004,0)),""))</f>
        <v/>
      </c>
      <c r="K252" s="26" t="str">
        <f t="shared" si="10"/>
        <v/>
      </c>
      <c r="L252" s="26" t="str">
        <f t="shared" si="11"/>
        <v/>
      </c>
      <c r="M252" s="27" t="str">
        <f>IF(B252="","",TRIM(IF(N252="","Factura storno nu există în registru. ",IF(ISNA(MATCH(N252&amp;"|"&amp;D252,'Facturi emise'!$A$5:$A$1004,0)),"Linia nu există în factura inițială. ",""))&amp;IF(N(H252)&lt;=0,"Lipsește cantitatea stornată. ","")&amp;IF(AND(N(I252)=IFERROR(INDEX('Facturi emise'!$J$5:$J$1004,MATCH(N252&amp;"|"&amp;D252,'Facturi emise'!$A$5:$A$1004,0)),0),SUMIFS($H$5:$H$1004,$N$5:$N$1004,N252,$D$5:$D$1004,D252,$I$5:$I$1004,I252)&gt;N(G252)),"Stornezi mai mult decât s-a facturat. ","")&amp;IF(AND(N(I252)&gt;0,N(I252)&lt;IFERROR(INDEX('Facturi emise'!$J$5:$J$1004,MATCH(N252&amp;"|"&amp;D252,'Facturi emise'!$A$5:$A$1004,0)),0)),"Reducere de preț pe unitate. ","")))</f>
        <v/>
      </c>
      <c r="N252" s="28" t="str">
        <f>IF(B252="","",IFERROR(INDEX('Registru stornări'!$D$5:$D$304,MATCH(B252,'Registru stornări'!$B$5:$B$304,0)),""))</f>
        <v/>
      </c>
    </row>
    <row r="253" spans="1:14" x14ac:dyDescent="0.2">
      <c r="A253" s="1" t="str">
        <f t="shared" si="9"/>
        <v/>
      </c>
      <c r="B253" s="9"/>
      <c r="C253" s="10" t="str">
        <f>IF(B253="","",COUNTIF(INDEX($B:$B,5):B253,B253))</f>
        <v/>
      </c>
      <c r="D253" s="9"/>
      <c r="E253" s="24" t="str">
        <f>IF(OR(N253="",D253=""),"",IFERROR(INDEX('Facturi emise'!$G$5:$G$1004,MATCH(N253&amp;"|"&amp;D253,'Facturi emise'!$A$5:$A$1004,0)),""))</f>
        <v/>
      </c>
      <c r="F253" s="10" t="str">
        <f>IF(OR(N253="",D253=""),"",IFERROR(INDEX('Facturi emise'!$H$5:$H$1004,MATCH(N253&amp;"|"&amp;D253,'Facturi emise'!$A$5:$A$1004,0)),""))</f>
        <v/>
      </c>
      <c r="G253" s="24" t="str">
        <f>IF(OR(N253="",D253=""),"",IFERROR(INDEX('Facturi emise'!$I$5:$I$1004,MATCH(N253&amp;"|"&amp;D253,'Facturi emise'!$A$5:$A$1004,0)),""))</f>
        <v/>
      </c>
      <c r="H253" s="6"/>
      <c r="I253" s="14" t="str">
        <f>IF(OR(N253="",D253=""),"",IFERROR(INDEX('Facturi emise'!$J$5:$J$1004,MATCH(N253&amp;"|"&amp;D253,'Facturi emise'!$A$5:$A$1004,0)),""))</f>
        <v/>
      </c>
      <c r="J253" s="25" t="str">
        <f>IF(OR(N253="",D253=""),"",IFERROR(INDEX('Facturi emise'!$K$5:$K$1004,MATCH(N253&amp;"|"&amp;D253,'Facturi emise'!$A$5:$A$1004,0)),""))</f>
        <v/>
      </c>
      <c r="K253" s="26" t="str">
        <f t="shared" si="10"/>
        <v/>
      </c>
      <c r="L253" s="26" t="str">
        <f t="shared" si="11"/>
        <v/>
      </c>
      <c r="M253" s="27" t="str">
        <f>IF(B253="","",TRIM(IF(N253="","Factura storno nu există în registru. ",IF(ISNA(MATCH(N253&amp;"|"&amp;D253,'Facturi emise'!$A$5:$A$1004,0)),"Linia nu există în factura inițială. ",""))&amp;IF(N(H253)&lt;=0,"Lipsește cantitatea stornată. ","")&amp;IF(AND(N(I253)=IFERROR(INDEX('Facturi emise'!$J$5:$J$1004,MATCH(N253&amp;"|"&amp;D253,'Facturi emise'!$A$5:$A$1004,0)),0),SUMIFS($H$5:$H$1004,$N$5:$N$1004,N253,$D$5:$D$1004,D253,$I$5:$I$1004,I253)&gt;N(G253)),"Stornezi mai mult decât s-a facturat. ","")&amp;IF(AND(N(I253)&gt;0,N(I253)&lt;IFERROR(INDEX('Facturi emise'!$J$5:$J$1004,MATCH(N253&amp;"|"&amp;D253,'Facturi emise'!$A$5:$A$1004,0)),0)),"Reducere de preț pe unitate. ","")))</f>
        <v/>
      </c>
      <c r="N253" s="28" t="str">
        <f>IF(B253="","",IFERROR(INDEX('Registru stornări'!$D$5:$D$304,MATCH(B253,'Registru stornări'!$B$5:$B$304,0)),""))</f>
        <v/>
      </c>
    </row>
    <row r="254" spans="1:14" x14ac:dyDescent="0.2">
      <c r="A254" s="1" t="str">
        <f t="shared" si="9"/>
        <v/>
      </c>
      <c r="B254" s="9"/>
      <c r="C254" s="10" t="str">
        <f>IF(B254="","",COUNTIF(INDEX($B:$B,5):B254,B254))</f>
        <v/>
      </c>
      <c r="D254" s="9"/>
      <c r="E254" s="24" t="str">
        <f>IF(OR(N254="",D254=""),"",IFERROR(INDEX('Facturi emise'!$G$5:$G$1004,MATCH(N254&amp;"|"&amp;D254,'Facturi emise'!$A$5:$A$1004,0)),""))</f>
        <v/>
      </c>
      <c r="F254" s="10" t="str">
        <f>IF(OR(N254="",D254=""),"",IFERROR(INDEX('Facturi emise'!$H$5:$H$1004,MATCH(N254&amp;"|"&amp;D254,'Facturi emise'!$A$5:$A$1004,0)),""))</f>
        <v/>
      </c>
      <c r="G254" s="24" t="str">
        <f>IF(OR(N254="",D254=""),"",IFERROR(INDEX('Facturi emise'!$I$5:$I$1004,MATCH(N254&amp;"|"&amp;D254,'Facturi emise'!$A$5:$A$1004,0)),""))</f>
        <v/>
      </c>
      <c r="H254" s="6"/>
      <c r="I254" s="14" t="str">
        <f>IF(OR(N254="",D254=""),"",IFERROR(INDEX('Facturi emise'!$J$5:$J$1004,MATCH(N254&amp;"|"&amp;D254,'Facturi emise'!$A$5:$A$1004,0)),""))</f>
        <v/>
      </c>
      <c r="J254" s="25" t="str">
        <f>IF(OR(N254="",D254=""),"",IFERROR(INDEX('Facturi emise'!$K$5:$K$1004,MATCH(N254&amp;"|"&amp;D254,'Facturi emise'!$A$5:$A$1004,0)),""))</f>
        <v/>
      </c>
      <c r="K254" s="26" t="str">
        <f t="shared" si="10"/>
        <v/>
      </c>
      <c r="L254" s="26" t="str">
        <f t="shared" si="11"/>
        <v/>
      </c>
      <c r="M254" s="27" t="str">
        <f>IF(B254="","",TRIM(IF(N254="","Factura storno nu există în registru. ",IF(ISNA(MATCH(N254&amp;"|"&amp;D254,'Facturi emise'!$A$5:$A$1004,0)),"Linia nu există în factura inițială. ",""))&amp;IF(N(H254)&lt;=0,"Lipsește cantitatea stornată. ","")&amp;IF(AND(N(I254)=IFERROR(INDEX('Facturi emise'!$J$5:$J$1004,MATCH(N254&amp;"|"&amp;D254,'Facturi emise'!$A$5:$A$1004,0)),0),SUMIFS($H$5:$H$1004,$N$5:$N$1004,N254,$D$5:$D$1004,D254,$I$5:$I$1004,I254)&gt;N(G254)),"Stornezi mai mult decât s-a facturat. ","")&amp;IF(AND(N(I254)&gt;0,N(I254)&lt;IFERROR(INDEX('Facturi emise'!$J$5:$J$1004,MATCH(N254&amp;"|"&amp;D254,'Facturi emise'!$A$5:$A$1004,0)),0)),"Reducere de preț pe unitate. ","")))</f>
        <v/>
      </c>
      <c r="N254" s="28" t="str">
        <f>IF(B254="","",IFERROR(INDEX('Registru stornări'!$D$5:$D$304,MATCH(B254,'Registru stornări'!$B$5:$B$304,0)),""))</f>
        <v/>
      </c>
    </row>
    <row r="255" spans="1:14" x14ac:dyDescent="0.2">
      <c r="A255" s="1" t="str">
        <f t="shared" si="9"/>
        <v/>
      </c>
      <c r="B255" s="9"/>
      <c r="C255" s="10" t="str">
        <f>IF(B255="","",COUNTIF(INDEX($B:$B,5):B255,B255))</f>
        <v/>
      </c>
      <c r="D255" s="9"/>
      <c r="E255" s="24" t="str">
        <f>IF(OR(N255="",D255=""),"",IFERROR(INDEX('Facturi emise'!$G$5:$G$1004,MATCH(N255&amp;"|"&amp;D255,'Facturi emise'!$A$5:$A$1004,0)),""))</f>
        <v/>
      </c>
      <c r="F255" s="10" t="str">
        <f>IF(OR(N255="",D255=""),"",IFERROR(INDEX('Facturi emise'!$H$5:$H$1004,MATCH(N255&amp;"|"&amp;D255,'Facturi emise'!$A$5:$A$1004,0)),""))</f>
        <v/>
      </c>
      <c r="G255" s="24" t="str">
        <f>IF(OR(N255="",D255=""),"",IFERROR(INDEX('Facturi emise'!$I$5:$I$1004,MATCH(N255&amp;"|"&amp;D255,'Facturi emise'!$A$5:$A$1004,0)),""))</f>
        <v/>
      </c>
      <c r="H255" s="6"/>
      <c r="I255" s="14" t="str">
        <f>IF(OR(N255="",D255=""),"",IFERROR(INDEX('Facturi emise'!$J$5:$J$1004,MATCH(N255&amp;"|"&amp;D255,'Facturi emise'!$A$5:$A$1004,0)),""))</f>
        <v/>
      </c>
      <c r="J255" s="25" t="str">
        <f>IF(OR(N255="",D255=""),"",IFERROR(INDEX('Facturi emise'!$K$5:$K$1004,MATCH(N255&amp;"|"&amp;D255,'Facturi emise'!$A$5:$A$1004,0)),""))</f>
        <v/>
      </c>
      <c r="K255" s="26" t="str">
        <f t="shared" si="10"/>
        <v/>
      </c>
      <c r="L255" s="26" t="str">
        <f t="shared" si="11"/>
        <v/>
      </c>
      <c r="M255" s="27" t="str">
        <f>IF(B255="","",TRIM(IF(N255="","Factura storno nu există în registru. ",IF(ISNA(MATCH(N255&amp;"|"&amp;D255,'Facturi emise'!$A$5:$A$1004,0)),"Linia nu există în factura inițială. ",""))&amp;IF(N(H255)&lt;=0,"Lipsește cantitatea stornată. ","")&amp;IF(AND(N(I255)=IFERROR(INDEX('Facturi emise'!$J$5:$J$1004,MATCH(N255&amp;"|"&amp;D255,'Facturi emise'!$A$5:$A$1004,0)),0),SUMIFS($H$5:$H$1004,$N$5:$N$1004,N255,$D$5:$D$1004,D255,$I$5:$I$1004,I255)&gt;N(G255)),"Stornezi mai mult decât s-a facturat. ","")&amp;IF(AND(N(I255)&gt;0,N(I255)&lt;IFERROR(INDEX('Facturi emise'!$J$5:$J$1004,MATCH(N255&amp;"|"&amp;D255,'Facturi emise'!$A$5:$A$1004,0)),0)),"Reducere de preț pe unitate. ","")))</f>
        <v/>
      </c>
      <c r="N255" s="28" t="str">
        <f>IF(B255="","",IFERROR(INDEX('Registru stornări'!$D$5:$D$304,MATCH(B255,'Registru stornări'!$B$5:$B$304,0)),""))</f>
        <v/>
      </c>
    </row>
    <row r="256" spans="1:14" x14ac:dyDescent="0.2">
      <c r="A256" s="1" t="str">
        <f t="shared" si="9"/>
        <v/>
      </c>
      <c r="B256" s="9"/>
      <c r="C256" s="10" t="str">
        <f>IF(B256="","",COUNTIF(INDEX($B:$B,5):B256,B256))</f>
        <v/>
      </c>
      <c r="D256" s="9"/>
      <c r="E256" s="24" t="str">
        <f>IF(OR(N256="",D256=""),"",IFERROR(INDEX('Facturi emise'!$G$5:$G$1004,MATCH(N256&amp;"|"&amp;D256,'Facturi emise'!$A$5:$A$1004,0)),""))</f>
        <v/>
      </c>
      <c r="F256" s="10" t="str">
        <f>IF(OR(N256="",D256=""),"",IFERROR(INDEX('Facturi emise'!$H$5:$H$1004,MATCH(N256&amp;"|"&amp;D256,'Facturi emise'!$A$5:$A$1004,0)),""))</f>
        <v/>
      </c>
      <c r="G256" s="24" t="str">
        <f>IF(OR(N256="",D256=""),"",IFERROR(INDEX('Facturi emise'!$I$5:$I$1004,MATCH(N256&amp;"|"&amp;D256,'Facturi emise'!$A$5:$A$1004,0)),""))</f>
        <v/>
      </c>
      <c r="H256" s="6"/>
      <c r="I256" s="14" t="str">
        <f>IF(OR(N256="",D256=""),"",IFERROR(INDEX('Facturi emise'!$J$5:$J$1004,MATCH(N256&amp;"|"&amp;D256,'Facturi emise'!$A$5:$A$1004,0)),""))</f>
        <v/>
      </c>
      <c r="J256" s="25" t="str">
        <f>IF(OR(N256="",D256=""),"",IFERROR(INDEX('Facturi emise'!$K$5:$K$1004,MATCH(N256&amp;"|"&amp;D256,'Facturi emise'!$A$5:$A$1004,0)),""))</f>
        <v/>
      </c>
      <c r="K256" s="26" t="str">
        <f t="shared" si="10"/>
        <v/>
      </c>
      <c r="L256" s="26" t="str">
        <f t="shared" si="11"/>
        <v/>
      </c>
      <c r="M256" s="27" t="str">
        <f>IF(B256="","",TRIM(IF(N256="","Factura storno nu există în registru. ",IF(ISNA(MATCH(N256&amp;"|"&amp;D256,'Facturi emise'!$A$5:$A$1004,0)),"Linia nu există în factura inițială. ",""))&amp;IF(N(H256)&lt;=0,"Lipsește cantitatea stornată. ","")&amp;IF(AND(N(I256)=IFERROR(INDEX('Facturi emise'!$J$5:$J$1004,MATCH(N256&amp;"|"&amp;D256,'Facturi emise'!$A$5:$A$1004,0)),0),SUMIFS($H$5:$H$1004,$N$5:$N$1004,N256,$D$5:$D$1004,D256,$I$5:$I$1004,I256)&gt;N(G256)),"Stornezi mai mult decât s-a facturat. ","")&amp;IF(AND(N(I256)&gt;0,N(I256)&lt;IFERROR(INDEX('Facturi emise'!$J$5:$J$1004,MATCH(N256&amp;"|"&amp;D256,'Facturi emise'!$A$5:$A$1004,0)),0)),"Reducere de preț pe unitate. ","")))</f>
        <v/>
      </c>
      <c r="N256" s="28" t="str">
        <f>IF(B256="","",IFERROR(INDEX('Registru stornări'!$D$5:$D$304,MATCH(B256,'Registru stornări'!$B$5:$B$304,0)),""))</f>
        <v/>
      </c>
    </row>
    <row r="257" spans="1:14" x14ac:dyDescent="0.2">
      <c r="A257" s="1" t="str">
        <f t="shared" si="9"/>
        <v/>
      </c>
      <c r="B257" s="9"/>
      <c r="C257" s="10" t="str">
        <f>IF(B257="","",COUNTIF(INDEX($B:$B,5):B257,B257))</f>
        <v/>
      </c>
      <c r="D257" s="9"/>
      <c r="E257" s="24" t="str">
        <f>IF(OR(N257="",D257=""),"",IFERROR(INDEX('Facturi emise'!$G$5:$G$1004,MATCH(N257&amp;"|"&amp;D257,'Facturi emise'!$A$5:$A$1004,0)),""))</f>
        <v/>
      </c>
      <c r="F257" s="10" t="str">
        <f>IF(OR(N257="",D257=""),"",IFERROR(INDEX('Facturi emise'!$H$5:$H$1004,MATCH(N257&amp;"|"&amp;D257,'Facturi emise'!$A$5:$A$1004,0)),""))</f>
        <v/>
      </c>
      <c r="G257" s="24" t="str">
        <f>IF(OR(N257="",D257=""),"",IFERROR(INDEX('Facturi emise'!$I$5:$I$1004,MATCH(N257&amp;"|"&amp;D257,'Facturi emise'!$A$5:$A$1004,0)),""))</f>
        <v/>
      </c>
      <c r="H257" s="6"/>
      <c r="I257" s="14" t="str">
        <f>IF(OR(N257="",D257=""),"",IFERROR(INDEX('Facturi emise'!$J$5:$J$1004,MATCH(N257&amp;"|"&amp;D257,'Facturi emise'!$A$5:$A$1004,0)),""))</f>
        <v/>
      </c>
      <c r="J257" s="25" t="str">
        <f>IF(OR(N257="",D257=""),"",IFERROR(INDEX('Facturi emise'!$K$5:$K$1004,MATCH(N257&amp;"|"&amp;D257,'Facturi emise'!$A$5:$A$1004,0)),""))</f>
        <v/>
      </c>
      <c r="K257" s="26" t="str">
        <f t="shared" si="10"/>
        <v/>
      </c>
      <c r="L257" s="26" t="str">
        <f t="shared" si="11"/>
        <v/>
      </c>
      <c r="M257" s="27" t="str">
        <f>IF(B257="","",TRIM(IF(N257="","Factura storno nu există în registru. ",IF(ISNA(MATCH(N257&amp;"|"&amp;D257,'Facturi emise'!$A$5:$A$1004,0)),"Linia nu există în factura inițială. ",""))&amp;IF(N(H257)&lt;=0,"Lipsește cantitatea stornată. ","")&amp;IF(AND(N(I257)=IFERROR(INDEX('Facturi emise'!$J$5:$J$1004,MATCH(N257&amp;"|"&amp;D257,'Facturi emise'!$A$5:$A$1004,0)),0),SUMIFS($H$5:$H$1004,$N$5:$N$1004,N257,$D$5:$D$1004,D257,$I$5:$I$1004,I257)&gt;N(G257)),"Stornezi mai mult decât s-a facturat. ","")&amp;IF(AND(N(I257)&gt;0,N(I257)&lt;IFERROR(INDEX('Facturi emise'!$J$5:$J$1004,MATCH(N257&amp;"|"&amp;D257,'Facturi emise'!$A$5:$A$1004,0)),0)),"Reducere de preț pe unitate. ","")))</f>
        <v/>
      </c>
      <c r="N257" s="28" t="str">
        <f>IF(B257="","",IFERROR(INDEX('Registru stornări'!$D$5:$D$304,MATCH(B257,'Registru stornări'!$B$5:$B$304,0)),""))</f>
        <v/>
      </c>
    </row>
    <row r="258" spans="1:14" x14ac:dyDescent="0.2">
      <c r="A258" s="1" t="str">
        <f t="shared" si="9"/>
        <v/>
      </c>
      <c r="B258" s="9"/>
      <c r="C258" s="10" t="str">
        <f>IF(B258="","",COUNTIF(INDEX($B:$B,5):B258,B258))</f>
        <v/>
      </c>
      <c r="D258" s="9"/>
      <c r="E258" s="24" t="str">
        <f>IF(OR(N258="",D258=""),"",IFERROR(INDEX('Facturi emise'!$G$5:$G$1004,MATCH(N258&amp;"|"&amp;D258,'Facturi emise'!$A$5:$A$1004,0)),""))</f>
        <v/>
      </c>
      <c r="F258" s="10" t="str">
        <f>IF(OR(N258="",D258=""),"",IFERROR(INDEX('Facturi emise'!$H$5:$H$1004,MATCH(N258&amp;"|"&amp;D258,'Facturi emise'!$A$5:$A$1004,0)),""))</f>
        <v/>
      </c>
      <c r="G258" s="24" t="str">
        <f>IF(OR(N258="",D258=""),"",IFERROR(INDEX('Facturi emise'!$I$5:$I$1004,MATCH(N258&amp;"|"&amp;D258,'Facturi emise'!$A$5:$A$1004,0)),""))</f>
        <v/>
      </c>
      <c r="H258" s="6"/>
      <c r="I258" s="14" t="str">
        <f>IF(OR(N258="",D258=""),"",IFERROR(INDEX('Facturi emise'!$J$5:$J$1004,MATCH(N258&amp;"|"&amp;D258,'Facturi emise'!$A$5:$A$1004,0)),""))</f>
        <v/>
      </c>
      <c r="J258" s="25" t="str">
        <f>IF(OR(N258="",D258=""),"",IFERROR(INDEX('Facturi emise'!$K$5:$K$1004,MATCH(N258&amp;"|"&amp;D258,'Facturi emise'!$A$5:$A$1004,0)),""))</f>
        <v/>
      </c>
      <c r="K258" s="26" t="str">
        <f t="shared" si="10"/>
        <v/>
      </c>
      <c r="L258" s="26" t="str">
        <f t="shared" si="11"/>
        <v/>
      </c>
      <c r="M258" s="27" t="str">
        <f>IF(B258="","",TRIM(IF(N258="","Factura storno nu există în registru. ",IF(ISNA(MATCH(N258&amp;"|"&amp;D258,'Facturi emise'!$A$5:$A$1004,0)),"Linia nu există în factura inițială. ",""))&amp;IF(N(H258)&lt;=0,"Lipsește cantitatea stornată. ","")&amp;IF(AND(N(I258)=IFERROR(INDEX('Facturi emise'!$J$5:$J$1004,MATCH(N258&amp;"|"&amp;D258,'Facturi emise'!$A$5:$A$1004,0)),0),SUMIFS($H$5:$H$1004,$N$5:$N$1004,N258,$D$5:$D$1004,D258,$I$5:$I$1004,I258)&gt;N(G258)),"Stornezi mai mult decât s-a facturat. ","")&amp;IF(AND(N(I258)&gt;0,N(I258)&lt;IFERROR(INDEX('Facturi emise'!$J$5:$J$1004,MATCH(N258&amp;"|"&amp;D258,'Facturi emise'!$A$5:$A$1004,0)),0)),"Reducere de preț pe unitate. ","")))</f>
        <v/>
      </c>
      <c r="N258" s="28" t="str">
        <f>IF(B258="","",IFERROR(INDEX('Registru stornări'!$D$5:$D$304,MATCH(B258,'Registru stornări'!$B$5:$B$304,0)),""))</f>
        <v/>
      </c>
    </row>
    <row r="259" spans="1:14" x14ac:dyDescent="0.2">
      <c r="A259" s="1" t="str">
        <f t="shared" si="9"/>
        <v/>
      </c>
      <c r="B259" s="9"/>
      <c r="C259" s="10" t="str">
        <f>IF(B259="","",COUNTIF(INDEX($B:$B,5):B259,B259))</f>
        <v/>
      </c>
      <c r="D259" s="9"/>
      <c r="E259" s="24" t="str">
        <f>IF(OR(N259="",D259=""),"",IFERROR(INDEX('Facturi emise'!$G$5:$G$1004,MATCH(N259&amp;"|"&amp;D259,'Facturi emise'!$A$5:$A$1004,0)),""))</f>
        <v/>
      </c>
      <c r="F259" s="10" t="str">
        <f>IF(OR(N259="",D259=""),"",IFERROR(INDEX('Facturi emise'!$H$5:$H$1004,MATCH(N259&amp;"|"&amp;D259,'Facturi emise'!$A$5:$A$1004,0)),""))</f>
        <v/>
      </c>
      <c r="G259" s="24" t="str">
        <f>IF(OR(N259="",D259=""),"",IFERROR(INDEX('Facturi emise'!$I$5:$I$1004,MATCH(N259&amp;"|"&amp;D259,'Facturi emise'!$A$5:$A$1004,0)),""))</f>
        <v/>
      </c>
      <c r="H259" s="6"/>
      <c r="I259" s="14" t="str">
        <f>IF(OR(N259="",D259=""),"",IFERROR(INDEX('Facturi emise'!$J$5:$J$1004,MATCH(N259&amp;"|"&amp;D259,'Facturi emise'!$A$5:$A$1004,0)),""))</f>
        <v/>
      </c>
      <c r="J259" s="25" t="str">
        <f>IF(OR(N259="",D259=""),"",IFERROR(INDEX('Facturi emise'!$K$5:$K$1004,MATCH(N259&amp;"|"&amp;D259,'Facturi emise'!$A$5:$A$1004,0)),""))</f>
        <v/>
      </c>
      <c r="K259" s="26" t="str">
        <f t="shared" si="10"/>
        <v/>
      </c>
      <c r="L259" s="26" t="str">
        <f t="shared" si="11"/>
        <v/>
      </c>
      <c r="M259" s="27" t="str">
        <f>IF(B259="","",TRIM(IF(N259="","Factura storno nu există în registru. ",IF(ISNA(MATCH(N259&amp;"|"&amp;D259,'Facturi emise'!$A$5:$A$1004,0)),"Linia nu există în factura inițială. ",""))&amp;IF(N(H259)&lt;=0,"Lipsește cantitatea stornată. ","")&amp;IF(AND(N(I259)=IFERROR(INDEX('Facturi emise'!$J$5:$J$1004,MATCH(N259&amp;"|"&amp;D259,'Facturi emise'!$A$5:$A$1004,0)),0),SUMIFS($H$5:$H$1004,$N$5:$N$1004,N259,$D$5:$D$1004,D259,$I$5:$I$1004,I259)&gt;N(G259)),"Stornezi mai mult decât s-a facturat. ","")&amp;IF(AND(N(I259)&gt;0,N(I259)&lt;IFERROR(INDEX('Facturi emise'!$J$5:$J$1004,MATCH(N259&amp;"|"&amp;D259,'Facturi emise'!$A$5:$A$1004,0)),0)),"Reducere de preț pe unitate. ","")))</f>
        <v/>
      </c>
      <c r="N259" s="28" t="str">
        <f>IF(B259="","",IFERROR(INDEX('Registru stornări'!$D$5:$D$304,MATCH(B259,'Registru stornări'!$B$5:$B$304,0)),""))</f>
        <v/>
      </c>
    </row>
    <row r="260" spans="1:14" x14ac:dyDescent="0.2">
      <c r="A260" s="1" t="str">
        <f t="shared" si="9"/>
        <v/>
      </c>
      <c r="B260" s="9"/>
      <c r="C260" s="10" t="str">
        <f>IF(B260="","",COUNTIF(INDEX($B:$B,5):B260,B260))</f>
        <v/>
      </c>
      <c r="D260" s="9"/>
      <c r="E260" s="24" t="str">
        <f>IF(OR(N260="",D260=""),"",IFERROR(INDEX('Facturi emise'!$G$5:$G$1004,MATCH(N260&amp;"|"&amp;D260,'Facturi emise'!$A$5:$A$1004,0)),""))</f>
        <v/>
      </c>
      <c r="F260" s="10" t="str">
        <f>IF(OR(N260="",D260=""),"",IFERROR(INDEX('Facturi emise'!$H$5:$H$1004,MATCH(N260&amp;"|"&amp;D260,'Facturi emise'!$A$5:$A$1004,0)),""))</f>
        <v/>
      </c>
      <c r="G260" s="24" t="str">
        <f>IF(OR(N260="",D260=""),"",IFERROR(INDEX('Facturi emise'!$I$5:$I$1004,MATCH(N260&amp;"|"&amp;D260,'Facturi emise'!$A$5:$A$1004,0)),""))</f>
        <v/>
      </c>
      <c r="H260" s="6"/>
      <c r="I260" s="14" t="str">
        <f>IF(OR(N260="",D260=""),"",IFERROR(INDEX('Facturi emise'!$J$5:$J$1004,MATCH(N260&amp;"|"&amp;D260,'Facturi emise'!$A$5:$A$1004,0)),""))</f>
        <v/>
      </c>
      <c r="J260" s="25" t="str">
        <f>IF(OR(N260="",D260=""),"",IFERROR(INDEX('Facturi emise'!$K$5:$K$1004,MATCH(N260&amp;"|"&amp;D260,'Facturi emise'!$A$5:$A$1004,0)),""))</f>
        <v/>
      </c>
      <c r="K260" s="26" t="str">
        <f t="shared" si="10"/>
        <v/>
      </c>
      <c r="L260" s="26" t="str">
        <f t="shared" si="11"/>
        <v/>
      </c>
      <c r="M260" s="27" t="str">
        <f>IF(B260="","",TRIM(IF(N260="","Factura storno nu există în registru. ",IF(ISNA(MATCH(N260&amp;"|"&amp;D260,'Facturi emise'!$A$5:$A$1004,0)),"Linia nu există în factura inițială. ",""))&amp;IF(N(H260)&lt;=0,"Lipsește cantitatea stornată. ","")&amp;IF(AND(N(I260)=IFERROR(INDEX('Facturi emise'!$J$5:$J$1004,MATCH(N260&amp;"|"&amp;D260,'Facturi emise'!$A$5:$A$1004,0)),0),SUMIFS($H$5:$H$1004,$N$5:$N$1004,N260,$D$5:$D$1004,D260,$I$5:$I$1004,I260)&gt;N(G260)),"Stornezi mai mult decât s-a facturat. ","")&amp;IF(AND(N(I260)&gt;0,N(I260)&lt;IFERROR(INDEX('Facturi emise'!$J$5:$J$1004,MATCH(N260&amp;"|"&amp;D260,'Facturi emise'!$A$5:$A$1004,0)),0)),"Reducere de preț pe unitate. ","")))</f>
        <v/>
      </c>
      <c r="N260" s="28" t="str">
        <f>IF(B260="","",IFERROR(INDEX('Registru stornări'!$D$5:$D$304,MATCH(B260,'Registru stornări'!$B$5:$B$304,0)),""))</f>
        <v/>
      </c>
    </row>
    <row r="261" spans="1:14" x14ac:dyDescent="0.2">
      <c r="A261" s="1" t="str">
        <f t="shared" ref="A261:A324" si="12">IF(B261="","",B261&amp;"|"&amp;C261)</f>
        <v/>
      </c>
      <c r="B261" s="9"/>
      <c r="C261" s="10" t="str">
        <f>IF(B261="","",COUNTIF(INDEX($B:$B,5):B261,B261))</f>
        <v/>
      </c>
      <c r="D261" s="9"/>
      <c r="E261" s="24" t="str">
        <f>IF(OR(N261="",D261=""),"",IFERROR(INDEX('Facturi emise'!$G$5:$G$1004,MATCH(N261&amp;"|"&amp;D261,'Facturi emise'!$A$5:$A$1004,0)),""))</f>
        <v/>
      </c>
      <c r="F261" s="10" t="str">
        <f>IF(OR(N261="",D261=""),"",IFERROR(INDEX('Facturi emise'!$H$5:$H$1004,MATCH(N261&amp;"|"&amp;D261,'Facturi emise'!$A$5:$A$1004,0)),""))</f>
        <v/>
      </c>
      <c r="G261" s="24" t="str">
        <f>IF(OR(N261="",D261=""),"",IFERROR(INDEX('Facturi emise'!$I$5:$I$1004,MATCH(N261&amp;"|"&amp;D261,'Facturi emise'!$A$5:$A$1004,0)),""))</f>
        <v/>
      </c>
      <c r="H261" s="6"/>
      <c r="I261" s="14" t="str">
        <f>IF(OR(N261="",D261=""),"",IFERROR(INDEX('Facturi emise'!$J$5:$J$1004,MATCH(N261&amp;"|"&amp;D261,'Facturi emise'!$A$5:$A$1004,0)),""))</f>
        <v/>
      </c>
      <c r="J261" s="25" t="str">
        <f>IF(OR(N261="",D261=""),"",IFERROR(INDEX('Facturi emise'!$K$5:$K$1004,MATCH(N261&amp;"|"&amp;D261,'Facturi emise'!$A$5:$A$1004,0)),""))</f>
        <v/>
      </c>
      <c r="K261" s="26" t="str">
        <f t="shared" ref="K261:K324" si="13">IF(OR(H261="",I261=""),"",-ROUND(H261*I261,2))</f>
        <v/>
      </c>
      <c r="L261" s="26" t="str">
        <f t="shared" ref="L261:L324" si="14">IF(OR(K261="",J261=""),"",ROUND(K261*J261,2))</f>
        <v/>
      </c>
      <c r="M261" s="27" t="str">
        <f>IF(B261="","",TRIM(IF(N261="","Factura storno nu există în registru. ",IF(ISNA(MATCH(N261&amp;"|"&amp;D261,'Facturi emise'!$A$5:$A$1004,0)),"Linia nu există în factura inițială. ",""))&amp;IF(N(H261)&lt;=0,"Lipsește cantitatea stornată. ","")&amp;IF(AND(N(I261)=IFERROR(INDEX('Facturi emise'!$J$5:$J$1004,MATCH(N261&amp;"|"&amp;D261,'Facturi emise'!$A$5:$A$1004,0)),0),SUMIFS($H$5:$H$1004,$N$5:$N$1004,N261,$D$5:$D$1004,D261,$I$5:$I$1004,I261)&gt;N(G261)),"Stornezi mai mult decât s-a facturat. ","")&amp;IF(AND(N(I261)&gt;0,N(I261)&lt;IFERROR(INDEX('Facturi emise'!$J$5:$J$1004,MATCH(N261&amp;"|"&amp;D261,'Facturi emise'!$A$5:$A$1004,0)),0)),"Reducere de preț pe unitate. ","")))</f>
        <v/>
      </c>
      <c r="N261" s="28" t="str">
        <f>IF(B261="","",IFERROR(INDEX('Registru stornări'!$D$5:$D$304,MATCH(B261,'Registru stornări'!$B$5:$B$304,0)),""))</f>
        <v/>
      </c>
    </row>
    <row r="262" spans="1:14" x14ac:dyDescent="0.2">
      <c r="A262" s="1" t="str">
        <f t="shared" si="12"/>
        <v/>
      </c>
      <c r="B262" s="9"/>
      <c r="C262" s="10" t="str">
        <f>IF(B262="","",COUNTIF(INDEX($B:$B,5):B262,B262))</f>
        <v/>
      </c>
      <c r="D262" s="9"/>
      <c r="E262" s="24" t="str">
        <f>IF(OR(N262="",D262=""),"",IFERROR(INDEX('Facturi emise'!$G$5:$G$1004,MATCH(N262&amp;"|"&amp;D262,'Facturi emise'!$A$5:$A$1004,0)),""))</f>
        <v/>
      </c>
      <c r="F262" s="10" t="str">
        <f>IF(OR(N262="",D262=""),"",IFERROR(INDEX('Facturi emise'!$H$5:$H$1004,MATCH(N262&amp;"|"&amp;D262,'Facturi emise'!$A$5:$A$1004,0)),""))</f>
        <v/>
      </c>
      <c r="G262" s="24" t="str">
        <f>IF(OR(N262="",D262=""),"",IFERROR(INDEX('Facturi emise'!$I$5:$I$1004,MATCH(N262&amp;"|"&amp;D262,'Facturi emise'!$A$5:$A$1004,0)),""))</f>
        <v/>
      </c>
      <c r="H262" s="6"/>
      <c r="I262" s="14" t="str">
        <f>IF(OR(N262="",D262=""),"",IFERROR(INDEX('Facturi emise'!$J$5:$J$1004,MATCH(N262&amp;"|"&amp;D262,'Facturi emise'!$A$5:$A$1004,0)),""))</f>
        <v/>
      </c>
      <c r="J262" s="25" t="str">
        <f>IF(OR(N262="",D262=""),"",IFERROR(INDEX('Facturi emise'!$K$5:$K$1004,MATCH(N262&amp;"|"&amp;D262,'Facturi emise'!$A$5:$A$1004,0)),""))</f>
        <v/>
      </c>
      <c r="K262" s="26" t="str">
        <f t="shared" si="13"/>
        <v/>
      </c>
      <c r="L262" s="26" t="str">
        <f t="shared" si="14"/>
        <v/>
      </c>
      <c r="M262" s="27" t="str">
        <f>IF(B262="","",TRIM(IF(N262="","Factura storno nu există în registru. ",IF(ISNA(MATCH(N262&amp;"|"&amp;D262,'Facturi emise'!$A$5:$A$1004,0)),"Linia nu există în factura inițială. ",""))&amp;IF(N(H262)&lt;=0,"Lipsește cantitatea stornată. ","")&amp;IF(AND(N(I262)=IFERROR(INDEX('Facturi emise'!$J$5:$J$1004,MATCH(N262&amp;"|"&amp;D262,'Facturi emise'!$A$5:$A$1004,0)),0),SUMIFS($H$5:$H$1004,$N$5:$N$1004,N262,$D$5:$D$1004,D262,$I$5:$I$1004,I262)&gt;N(G262)),"Stornezi mai mult decât s-a facturat. ","")&amp;IF(AND(N(I262)&gt;0,N(I262)&lt;IFERROR(INDEX('Facturi emise'!$J$5:$J$1004,MATCH(N262&amp;"|"&amp;D262,'Facturi emise'!$A$5:$A$1004,0)),0)),"Reducere de preț pe unitate. ","")))</f>
        <v/>
      </c>
      <c r="N262" s="28" t="str">
        <f>IF(B262="","",IFERROR(INDEX('Registru stornări'!$D$5:$D$304,MATCH(B262,'Registru stornări'!$B$5:$B$304,0)),""))</f>
        <v/>
      </c>
    </row>
    <row r="263" spans="1:14" x14ac:dyDescent="0.2">
      <c r="A263" s="1" t="str">
        <f t="shared" si="12"/>
        <v/>
      </c>
      <c r="B263" s="9"/>
      <c r="C263" s="10" t="str">
        <f>IF(B263="","",COUNTIF(INDEX($B:$B,5):B263,B263))</f>
        <v/>
      </c>
      <c r="D263" s="9"/>
      <c r="E263" s="24" t="str">
        <f>IF(OR(N263="",D263=""),"",IFERROR(INDEX('Facturi emise'!$G$5:$G$1004,MATCH(N263&amp;"|"&amp;D263,'Facturi emise'!$A$5:$A$1004,0)),""))</f>
        <v/>
      </c>
      <c r="F263" s="10" t="str">
        <f>IF(OR(N263="",D263=""),"",IFERROR(INDEX('Facturi emise'!$H$5:$H$1004,MATCH(N263&amp;"|"&amp;D263,'Facturi emise'!$A$5:$A$1004,0)),""))</f>
        <v/>
      </c>
      <c r="G263" s="24" t="str">
        <f>IF(OR(N263="",D263=""),"",IFERROR(INDEX('Facturi emise'!$I$5:$I$1004,MATCH(N263&amp;"|"&amp;D263,'Facturi emise'!$A$5:$A$1004,0)),""))</f>
        <v/>
      </c>
      <c r="H263" s="6"/>
      <c r="I263" s="14" t="str">
        <f>IF(OR(N263="",D263=""),"",IFERROR(INDEX('Facturi emise'!$J$5:$J$1004,MATCH(N263&amp;"|"&amp;D263,'Facturi emise'!$A$5:$A$1004,0)),""))</f>
        <v/>
      </c>
      <c r="J263" s="25" t="str">
        <f>IF(OR(N263="",D263=""),"",IFERROR(INDEX('Facturi emise'!$K$5:$K$1004,MATCH(N263&amp;"|"&amp;D263,'Facturi emise'!$A$5:$A$1004,0)),""))</f>
        <v/>
      </c>
      <c r="K263" s="26" t="str">
        <f t="shared" si="13"/>
        <v/>
      </c>
      <c r="L263" s="26" t="str">
        <f t="shared" si="14"/>
        <v/>
      </c>
      <c r="M263" s="27" t="str">
        <f>IF(B263="","",TRIM(IF(N263="","Factura storno nu există în registru. ",IF(ISNA(MATCH(N263&amp;"|"&amp;D263,'Facturi emise'!$A$5:$A$1004,0)),"Linia nu există în factura inițială. ",""))&amp;IF(N(H263)&lt;=0,"Lipsește cantitatea stornată. ","")&amp;IF(AND(N(I263)=IFERROR(INDEX('Facturi emise'!$J$5:$J$1004,MATCH(N263&amp;"|"&amp;D263,'Facturi emise'!$A$5:$A$1004,0)),0),SUMIFS($H$5:$H$1004,$N$5:$N$1004,N263,$D$5:$D$1004,D263,$I$5:$I$1004,I263)&gt;N(G263)),"Stornezi mai mult decât s-a facturat. ","")&amp;IF(AND(N(I263)&gt;0,N(I263)&lt;IFERROR(INDEX('Facturi emise'!$J$5:$J$1004,MATCH(N263&amp;"|"&amp;D263,'Facturi emise'!$A$5:$A$1004,0)),0)),"Reducere de preț pe unitate. ","")))</f>
        <v/>
      </c>
      <c r="N263" s="28" t="str">
        <f>IF(B263="","",IFERROR(INDEX('Registru stornări'!$D$5:$D$304,MATCH(B263,'Registru stornări'!$B$5:$B$304,0)),""))</f>
        <v/>
      </c>
    </row>
    <row r="264" spans="1:14" x14ac:dyDescent="0.2">
      <c r="A264" s="1" t="str">
        <f t="shared" si="12"/>
        <v/>
      </c>
      <c r="B264" s="9"/>
      <c r="C264" s="10" t="str">
        <f>IF(B264="","",COUNTIF(INDEX($B:$B,5):B264,B264))</f>
        <v/>
      </c>
      <c r="D264" s="9"/>
      <c r="E264" s="24" t="str">
        <f>IF(OR(N264="",D264=""),"",IFERROR(INDEX('Facturi emise'!$G$5:$G$1004,MATCH(N264&amp;"|"&amp;D264,'Facturi emise'!$A$5:$A$1004,0)),""))</f>
        <v/>
      </c>
      <c r="F264" s="10" t="str">
        <f>IF(OR(N264="",D264=""),"",IFERROR(INDEX('Facturi emise'!$H$5:$H$1004,MATCH(N264&amp;"|"&amp;D264,'Facturi emise'!$A$5:$A$1004,0)),""))</f>
        <v/>
      </c>
      <c r="G264" s="24" t="str">
        <f>IF(OR(N264="",D264=""),"",IFERROR(INDEX('Facturi emise'!$I$5:$I$1004,MATCH(N264&amp;"|"&amp;D264,'Facturi emise'!$A$5:$A$1004,0)),""))</f>
        <v/>
      </c>
      <c r="H264" s="6"/>
      <c r="I264" s="14" t="str">
        <f>IF(OR(N264="",D264=""),"",IFERROR(INDEX('Facturi emise'!$J$5:$J$1004,MATCH(N264&amp;"|"&amp;D264,'Facturi emise'!$A$5:$A$1004,0)),""))</f>
        <v/>
      </c>
      <c r="J264" s="25" t="str">
        <f>IF(OR(N264="",D264=""),"",IFERROR(INDEX('Facturi emise'!$K$5:$K$1004,MATCH(N264&amp;"|"&amp;D264,'Facturi emise'!$A$5:$A$1004,0)),""))</f>
        <v/>
      </c>
      <c r="K264" s="26" t="str">
        <f t="shared" si="13"/>
        <v/>
      </c>
      <c r="L264" s="26" t="str">
        <f t="shared" si="14"/>
        <v/>
      </c>
      <c r="M264" s="27" t="str">
        <f>IF(B264="","",TRIM(IF(N264="","Factura storno nu există în registru. ",IF(ISNA(MATCH(N264&amp;"|"&amp;D264,'Facturi emise'!$A$5:$A$1004,0)),"Linia nu există în factura inițială. ",""))&amp;IF(N(H264)&lt;=0,"Lipsește cantitatea stornată. ","")&amp;IF(AND(N(I264)=IFERROR(INDEX('Facturi emise'!$J$5:$J$1004,MATCH(N264&amp;"|"&amp;D264,'Facturi emise'!$A$5:$A$1004,0)),0),SUMIFS($H$5:$H$1004,$N$5:$N$1004,N264,$D$5:$D$1004,D264,$I$5:$I$1004,I264)&gt;N(G264)),"Stornezi mai mult decât s-a facturat. ","")&amp;IF(AND(N(I264)&gt;0,N(I264)&lt;IFERROR(INDEX('Facturi emise'!$J$5:$J$1004,MATCH(N264&amp;"|"&amp;D264,'Facturi emise'!$A$5:$A$1004,0)),0)),"Reducere de preț pe unitate. ","")))</f>
        <v/>
      </c>
      <c r="N264" s="28" t="str">
        <f>IF(B264="","",IFERROR(INDEX('Registru stornări'!$D$5:$D$304,MATCH(B264,'Registru stornări'!$B$5:$B$304,0)),""))</f>
        <v/>
      </c>
    </row>
    <row r="265" spans="1:14" x14ac:dyDescent="0.2">
      <c r="A265" s="1" t="str">
        <f t="shared" si="12"/>
        <v/>
      </c>
      <c r="B265" s="9"/>
      <c r="C265" s="10" t="str">
        <f>IF(B265="","",COUNTIF(INDEX($B:$B,5):B265,B265))</f>
        <v/>
      </c>
      <c r="D265" s="9"/>
      <c r="E265" s="24" t="str">
        <f>IF(OR(N265="",D265=""),"",IFERROR(INDEX('Facturi emise'!$G$5:$G$1004,MATCH(N265&amp;"|"&amp;D265,'Facturi emise'!$A$5:$A$1004,0)),""))</f>
        <v/>
      </c>
      <c r="F265" s="10" t="str">
        <f>IF(OR(N265="",D265=""),"",IFERROR(INDEX('Facturi emise'!$H$5:$H$1004,MATCH(N265&amp;"|"&amp;D265,'Facturi emise'!$A$5:$A$1004,0)),""))</f>
        <v/>
      </c>
      <c r="G265" s="24" t="str">
        <f>IF(OR(N265="",D265=""),"",IFERROR(INDEX('Facturi emise'!$I$5:$I$1004,MATCH(N265&amp;"|"&amp;D265,'Facturi emise'!$A$5:$A$1004,0)),""))</f>
        <v/>
      </c>
      <c r="H265" s="6"/>
      <c r="I265" s="14" t="str">
        <f>IF(OR(N265="",D265=""),"",IFERROR(INDEX('Facturi emise'!$J$5:$J$1004,MATCH(N265&amp;"|"&amp;D265,'Facturi emise'!$A$5:$A$1004,0)),""))</f>
        <v/>
      </c>
      <c r="J265" s="25" t="str">
        <f>IF(OR(N265="",D265=""),"",IFERROR(INDEX('Facturi emise'!$K$5:$K$1004,MATCH(N265&amp;"|"&amp;D265,'Facturi emise'!$A$5:$A$1004,0)),""))</f>
        <v/>
      </c>
      <c r="K265" s="26" t="str">
        <f t="shared" si="13"/>
        <v/>
      </c>
      <c r="L265" s="26" t="str">
        <f t="shared" si="14"/>
        <v/>
      </c>
      <c r="M265" s="27" t="str">
        <f>IF(B265="","",TRIM(IF(N265="","Factura storno nu există în registru. ",IF(ISNA(MATCH(N265&amp;"|"&amp;D265,'Facturi emise'!$A$5:$A$1004,0)),"Linia nu există în factura inițială. ",""))&amp;IF(N(H265)&lt;=0,"Lipsește cantitatea stornată. ","")&amp;IF(AND(N(I265)=IFERROR(INDEX('Facturi emise'!$J$5:$J$1004,MATCH(N265&amp;"|"&amp;D265,'Facturi emise'!$A$5:$A$1004,0)),0),SUMIFS($H$5:$H$1004,$N$5:$N$1004,N265,$D$5:$D$1004,D265,$I$5:$I$1004,I265)&gt;N(G265)),"Stornezi mai mult decât s-a facturat. ","")&amp;IF(AND(N(I265)&gt;0,N(I265)&lt;IFERROR(INDEX('Facturi emise'!$J$5:$J$1004,MATCH(N265&amp;"|"&amp;D265,'Facturi emise'!$A$5:$A$1004,0)),0)),"Reducere de preț pe unitate. ","")))</f>
        <v/>
      </c>
      <c r="N265" s="28" t="str">
        <f>IF(B265="","",IFERROR(INDEX('Registru stornări'!$D$5:$D$304,MATCH(B265,'Registru stornări'!$B$5:$B$304,0)),""))</f>
        <v/>
      </c>
    </row>
    <row r="266" spans="1:14" x14ac:dyDescent="0.2">
      <c r="A266" s="1" t="str">
        <f t="shared" si="12"/>
        <v/>
      </c>
      <c r="B266" s="9"/>
      <c r="C266" s="10" t="str">
        <f>IF(B266="","",COUNTIF(INDEX($B:$B,5):B266,B266))</f>
        <v/>
      </c>
      <c r="D266" s="9"/>
      <c r="E266" s="24" t="str">
        <f>IF(OR(N266="",D266=""),"",IFERROR(INDEX('Facturi emise'!$G$5:$G$1004,MATCH(N266&amp;"|"&amp;D266,'Facturi emise'!$A$5:$A$1004,0)),""))</f>
        <v/>
      </c>
      <c r="F266" s="10" t="str">
        <f>IF(OR(N266="",D266=""),"",IFERROR(INDEX('Facturi emise'!$H$5:$H$1004,MATCH(N266&amp;"|"&amp;D266,'Facturi emise'!$A$5:$A$1004,0)),""))</f>
        <v/>
      </c>
      <c r="G266" s="24" t="str">
        <f>IF(OR(N266="",D266=""),"",IFERROR(INDEX('Facturi emise'!$I$5:$I$1004,MATCH(N266&amp;"|"&amp;D266,'Facturi emise'!$A$5:$A$1004,0)),""))</f>
        <v/>
      </c>
      <c r="H266" s="6"/>
      <c r="I266" s="14" t="str">
        <f>IF(OR(N266="",D266=""),"",IFERROR(INDEX('Facturi emise'!$J$5:$J$1004,MATCH(N266&amp;"|"&amp;D266,'Facturi emise'!$A$5:$A$1004,0)),""))</f>
        <v/>
      </c>
      <c r="J266" s="25" t="str">
        <f>IF(OR(N266="",D266=""),"",IFERROR(INDEX('Facturi emise'!$K$5:$K$1004,MATCH(N266&amp;"|"&amp;D266,'Facturi emise'!$A$5:$A$1004,0)),""))</f>
        <v/>
      </c>
      <c r="K266" s="26" t="str">
        <f t="shared" si="13"/>
        <v/>
      </c>
      <c r="L266" s="26" t="str">
        <f t="shared" si="14"/>
        <v/>
      </c>
      <c r="M266" s="27" t="str">
        <f>IF(B266="","",TRIM(IF(N266="","Factura storno nu există în registru. ",IF(ISNA(MATCH(N266&amp;"|"&amp;D266,'Facturi emise'!$A$5:$A$1004,0)),"Linia nu există în factura inițială. ",""))&amp;IF(N(H266)&lt;=0,"Lipsește cantitatea stornată. ","")&amp;IF(AND(N(I266)=IFERROR(INDEX('Facturi emise'!$J$5:$J$1004,MATCH(N266&amp;"|"&amp;D266,'Facturi emise'!$A$5:$A$1004,0)),0),SUMIFS($H$5:$H$1004,$N$5:$N$1004,N266,$D$5:$D$1004,D266,$I$5:$I$1004,I266)&gt;N(G266)),"Stornezi mai mult decât s-a facturat. ","")&amp;IF(AND(N(I266)&gt;0,N(I266)&lt;IFERROR(INDEX('Facturi emise'!$J$5:$J$1004,MATCH(N266&amp;"|"&amp;D266,'Facturi emise'!$A$5:$A$1004,0)),0)),"Reducere de preț pe unitate. ","")))</f>
        <v/>
      </c>
      <c r="N266" s="28" t="str">
        <f>IF(B266="","",IFERROR(INDEX('Registru stornări'!$D$5:$D$304,MATCH(B266,'Registru stornări'!$B$5:$B$304,0)),""))</f>
        <v/>
      </c>
    </row>
    <row r="267" spans="1:14" x14ac:dyDescent="0.2">
      <c r="A267" s="1" t="str">
        <f t="shared" si="12"/>
        <v/>
      </c>
      <c r="B267" s="9"/>
      <c r="C267" s="10" t="str">
        <f>IF(B267="","",COUNTIF(INDEX($B:$B,5):B267,B267))</f>
        <v/>
      </c>
      <c r="D267" s="9"/>
      <c r="E267" s="24" t="str">
        <f>IF(OR(N267="",D267=""),"",IFERROR(INDEX('Facturi emise'!$G$5:$G$1004,MATCH(N267&amp;"|"&amp;D267,'Facturi emise'!$A$5:$A$1004,0)),""))</f>
        <v/>
      </c>
      <c r="F267" s="10" t="str">
        <f>IF(OR(N267="",D267=""),"",IFERROR(INDEX('Facturi emise'!$H$5:$H$1004,MATCH(N267&amp;"|"&amp;D267,'Facturi emise'!$A$5:$A$1004,0)),""))</f>
        <v/>
      </c>
      <c r="G267" s="24" t="str">
        <f>IF(OR(N267="",D267=""),"",IFERROR(INDEX('Facturi emise'!$I$5:$I$1004,MATCH(N267&amp;"|"&amp;D267,'Facturi emise'!$A$5:$A$1004,0)),""))</f>
        <v/>
      </c>
      <c r="H267" s="6"/>
      <c r="I267" s="14" t="str">
        <f>IF(OR(N267="",D267=""),"",IFERROR(INDEX('Facturi emise'!$J$5:$J$1004,MATCH(N267&amp;"|"&amp;D267,'Facturi emise'!$A$5:$A$1004,0)),""))</f>
        <v/>
      </c>
      <c r="J267" s="25" t="str">
        <f>IF(OR(N267="",D267=""),"",IFERROR(INDEX('Facturi emise'!$K$5:$K$1004,MATCH(N267&amp;"|"&amp;D267,'Facturi emise'!$A$5:$A$1004,0)),""))</f>
        <v/>
      </c>
      <c r="K267" s="26" t="str">
        <f t="shared" si="13"/>
        <v/>
      </c>
      <c r="L267" s="26" t="str">
        <f t="shared" si="14"/>
        <v/>
      </c>
      <c r="M267" s="27" t="str">
        <f>IF(B267="","",TRIM(IF(N267="","Factura storno nu există în registru. ",IF(ISNA(MATCH(N267&amp;"|"&amp;D267,'Facturi emise'!$A$5:$A$1004,0)),"Linia nu există în factura inițială. ",""))&amp;IF(N(H267)&lt;=0,"Lipsește cantitatea stornată. ","")&amp;IF(AND(N(I267)=IFERROR(INDEX('Facturi emise'!$J$5:$J$1004,MATCH(N267&amp;"|"&amp;D267,'Facturi emise'!$A$5:$A$1004,0)),0),SUMIFS($H$5:$H$1004,$N$5:$N$1004,N267,$D$5:$D$1004,D267,$I$5:$I$1004,I267)&gt;N(G267)),"Stornezi mai mult decât s-a facturat. ","")&amp;IF(AND(N(I267)&gt;0,N(I267)&lt;IFERROR(INDEX('Facturi emise'!$J$5:$J$1004,MATCH(N267&amp;"|"&amp;D267,'Facturi emise'!$A$5:$A$1004,0)),0)),"Reducere de preț pe unitate. ","")))</f>
        <v/>
      </c>
      <c r="N267" s="28" t="str">
        <f>IF(B267="","",IFERROR(INDEX('Registru stornări'!$D$5:$D$304,MATCH(B267,'Registru stornări'!$B$5:$B$304,0)),""))</f>
        <v/>
      </c>
    </row>
    <row r="268" spans="1:14" x14ac:dyDescent="0.2">
      <c r="A268" s="1" t="str">
        <f t="shared" si="12"/>
        <v/>
      </c>
      <c r="B268" s="9"/>
      <c r="C268" s="10" t="str">
        <f>IF(B268="","",COUNTIF(INDEX($B:$B,5):B268,B268))</f>
        <v/>
      </c>
      <c r="D268" s="9"/>
      <c r="E268" s="24" t="str">
        <f>IF(OR(N268="",D268=""),"",IFERROR(INDEX('Facturi emise'!$G$5:$G$1004,MATCH(N268&amp;"|"&amp;D268,'Facturi emise'!$A$5:$A$1004,0)),""))</f>
        <v/>
      </c>
      <c r="F268" s="10" t="str">
        <f>IF(OR(N268="",D268=""),"",IFERROR(INDEX('Facturi emise'!$H$5:$H$1004,MATCH(N268&amp;"|"&amp;D268,'Facturi emise'!$A$5:$A$1004,0)),""))</f>
        <v/>
      </c>
      <c r="G268" s="24" t="str">
        <f>IF(OR(N268="",D268=""),"",IFERROR(INDEX('Facturi emise'!$I$5:$I$1004,MATCH(N268&amp;"|"&amp;D268,'Facturi emise'!$A$5:$A$1004,0)),""))</f>
        <v/>
      </c>
      <c r="H268" s="6"/>
      <c r="I268" s="14" t="str">
        <f>IF(OR(N268="",D268=""),"",IFERROR(INDEX('Facturi emise'!$J$5:$J$1004,MATCH(N268&amp;"|"&amp;D268,'Facturi emise'!$A$5:$A$1004,0)),""))</f>
        <v/>
      </c>
      <c r="J268" s="25" t="str">
        <f>IF(OR(N268="",D268=""),"",IFERROR(INDEX('Facturi emise'!$K$5:$K$1004,MATCH(N268&amp;"|"&amp;D268,'Facturi emise'!$A$5:$A$1004,0)),""))</f>
        <v/>
      </c>
      <c r="K268" s="26" t="str">
        <f t="shared" si="13"/>
        <v/>
      </c>
      <c r="L268" s="26" t="str">
        <f t="shared" si="14"/>
        <v/>
      </c>
      <c r="M268" s="27" t="str">
        <f>IF(B268="","",TRIM(IF(N268="","Factura storno nu există în registru. ",IF(ISNA(MATCH(N268&amp;"|"&amp;D268,'Facturi emise'!$A$5:$A$1004,0)),"Linia nu există în factura inițială. ",""))&amp;IF(N(H268)&lt;=0,"Lipsește cantitatea stornată. ","")&amp;IF(AND(N(I268)=IFERROR(INDEX('Facturi emise'!$J$5:$J$1004,MATCH(N268&amp;"|"&amp;D268,'Facturi emise'!$A$5:$A$1004,0)),0),SUMIFS($H$5:$H$1004,$N$5:$N$1004,N268,$D$5:$D$1004,D268,$I$5:$I$1004,I268)&gt;N(G268)),"Stornezi mai mult decât s-a facturat. ","")&amp;IF(AND(N(I268)&gt;0,N(I268)&lt;IFERROR(INDEX('Facturi emise'!$J$5:$J$1004,MATCH(N268&amp;"|"&amp;D268,'Facturi emise'!$A$5:$A$1004,0)),0)),"Reducere de preț pe unitate. ","")))</f>
        <v/>
      </c>
      <c r="N268" s="28" t="str">
        <f>IF(B268="","",IFERROR(INDEX('Registru stornări'!$D$5:$D$304,MATCH(B268,'Registru stornări'!$B$5:$B$304,0)),""))</f>
        <v/>
      </c>
    </row>
    <row r="269" spans="1:14" x14ac:dyDescent="0.2">
      <c r="A269" s="1" t="str">
        <f t="shared" si="12"/>
        <v/>
      </c>
      <c r="B269" s="9"/>
      <c r="C269" s="10" t="str">
        <f>IF(B269="","",COUNTIF(INDEX($B:$B,5):B269,B269))</f>
        <v/>
      </c>
      <c r="D269" s="9"/>
      <c r="E269" s="24" t="str">
        <f>IF(OR(N269="",D269=""),"",IFERROR(INDEX('Facturi emise'!$G$5:$G$1004,MATCH(N269&amp;"|"&amp;D269,'Facturi emise'!$A$5:$A$1004,0)),""))</f>
        <v/>
      </c>
      <c r="F269" s="10" t="str">
        <f>IF(OR(N269="",D269=""),"",IFERROR(INDEX('Facturi emise'!$H$5:$H$1004,MATCH(N269&amp;"|"&amp;D269,'Facturi emise'!$A$5:$A$1004,0)),""))</f>
        <v/>
      </c>
      <c r="G269" s="24" t="str">
        <f>IF(OR(N269="",D269=""),"",IFERROR(INDEX('Facturi emise'!$I$5:$I$1004,MATCH(N269&amp;"|"&amp;D269,'Facturi emise'!$A$5:$A$1004,0)),""))</f>
        <v/>
      </c>
      <c r="H269" s="6"/>
      <c r="I269" s="14" t="str">
        <f>IF(OR(N269="",D269=""),"",IFERROR(INDEX('Facturi emise'!$J$5:$J$1004,MATCH(N269&amp;"|"&amp;D269,'Facturi emise'!$A$5:$A$1004,0)),""))</f>
        <v/>
      </c>
      <c r="J269" s="25" t="str">
        <f>IF(OR(N269="",D269=""),"",IFERROR(INDEX('Facturi emise'!$K$5:$K$1004,MATCH(N269&amp;"|"&amp;D269,'Facturi emise'!$A$5:$A$1004,0)),""))</f>
        <v/>
      </c>
      <c r="K269" s="26" t="str">
        <f t="shared" si="13"/>
        <v/>
      </c>
      <c r="L269" s="26" t="str">
        <f t="shared" si="14"/>
        <v/>
      </c>
      <c r="M269" s="27" t="str">
        <f>IF(B269="","",TRIM(IF(N269="","Factura storno nu există în registru. ",IF(ISNA(MATCH(N269&amp;"|"&amp;D269,'Facturi emise'!$A$5:$A$1004,0)),"Linia nu există în factura inițială. ",""))&amp;IF(N(H269)&lt;=0,"Lipsește cantitatea stornată. ","")&amp;IF(AND(N(I269)=IFERROR(INDEX('Facturi emise'!$J$5:$J$1004,MATCH(N269&amp;"|"&amp;D269,'Facturi emise'!$A$5:$A$1004,0)),0),SUMIFS($H$5:$H$1004,$N$5:$N$1004,N269,$D$5:$D$1004,D269,$I$5:$I$1004,I269)&gt;N(G269)),"Stornezi mai mult decât s-a facturat. ","")&amp;IF(AND(N(I269)&gt;0,N(I269)&lt;IFERROR(INDEX('Facturi emise'!$J$5:$J$1004,MATCH(N269&amp;"|"&amp;D269,'Facturi emise'!$A$5:$A$1004,0)),0)),"Reducere de preț pe unitate. ","")))</f>
        <v/>
      </c>
      <c r="N269" s="28" t="str">
        <f>IF(B269="","",IFERROR(INDEX('Registru stornări'!$D$5:$D$304,MATCH(B269,'Registru stornări'!$B$5:$B$304,0)),""))</f>
        <v/>
      </c>
    </row>
    <row r="270" spans="1:14" x14ac:dyDescent="0.2">
      <c r="A270" s="1" t="str">
        <f t="shared" si="12"/>
        <v/>
      </c>
      <c r="B270" s="9"/>
      <c r="C270" s="10" t="str">
        <f>IF(B270="","",COUNTIF(INDEX($B:$B,5):B270,B270))</f>
        <v/>
      </c>
      <c r="D270" s="9"/>
      <c r="E270" s="24" t="str">
        <f>IF(OR(N270="",D270=""),"",IFERROR(INDEX('Facturi emise'!$G$5:$G$1004,MATCH(N270&amp;"|"&amp;D270,'Facturi emise'!$A$5:$A$1004,0)),""))</f>
        <v/>
      </c>
      <c r="F270" s="10" t="str">
        <f>IF(OR(N270="",D270=""),"",IFERROR(INDEX('Facturi emise'!$H$5:$H$1004,MATCH(N270&amp;"|"&amp;D270,'Facturi emise'!$A$5:$A$1004,0)),""))</f>
        <v/>
      </c>
      <c r="G270" s="24" t="str">
        <f>IF(OR(N270="",D270=""),"",IFERROR(INDEX('Facturi emise'!$I$5:$I$1004,MATCH(N270&amp;"|"&amp;D270,'Facturi emise'!$A$5:$A$1004,0)),""))</f>
        <v/>
      </c>
      <c r="H270" s="6"/>
      <c r="I270" s="14" t="str">
        <f>IF(OR(N270="",D270=""),"",IFERROR(INDEX('Facturi emise'!$J$5:$J$1004,MATCH(N270&amp;"|"&amp;D270,'Facturi emise'!$A$5:$A$1004,0)),""))</f>
        <v/>
      </c>
      <c r="J270" s="25" t="str">
        <f>IF(OR(N270="",D270=""),"",IFERROR(INDEX('Facturi emise'!$K$5:$K$1004,MATCH(N270&amp;"|"&amp;D270,'Facturi emise'!$A$5:$A$1004,0)),""))</f>
        <v/>
      </c>
      <c r="K270" s="26" t="str">
        <f t="shared" si="13"/>
        <v/>
      </c>
      <c r="L270" s="26" t="str">
        <f t="shared" si="14"/>
        <v/>
      </c>
      <c r="M270" s="27" t="str">
        <f>IF(B270="","",TRIM(IF(N270="","Factura storno nu există în registru. ",IF(ISNA(MATCH(N270&amp;"|"&amp;D270,'Facturi emise'!$A$5:$A$1004,0)),"Linia nu există în factura inițială. ",""))&amp;IF(N(H270)&lt;=0,"Lipsește cantitatea stornată. ","")&amp;IF(AND(N(I270)=IFERROR(INDEX('Facturi emise'!$J$5:$J$1004,MATCH(N270&amp;"|"&amp;D270,'Facturi emise'!$A$5:$A$1004,0)),0),SUMIFS($H$5:$H$1004,$N$5:$N$1004,N270,$D$5:$D$1004,D270,$I$5:$I$1004,I270)&gt;N(G270)),"Stornezi mai mult decât s-a facturat. ","")&amp;IF(AND(N(I270)&gt;0,N(I270)&lt;IFERROR(INDEX('Facturi emise'!$J$5:$J$1004,MATCH(N270&amp;"|"&amp;D270,'Facturi emise'!$A$5:$A$1004,0)),0)),"Reducere de preț pe unitate. ","")))</f>
        <v/>
      </c>
      <c r="N270" s="28" t="str">
        <f>IF(B270="","",IFERROR(INDEX('Registru stornări'!$D$5:$D$304,MATCH(B270,'Registru stornări'!$B$5:$B$304,0)),""))</f>
        <v/>
      </c>
    </row>
    <row r="271" spans="1:14" x14ac:dyDescent="0.2">
      <c r="A271" s="1" t="str">
        <f t="shared" si="12"/>
        <v/>
      </c>
      <c r="B271" s="9"/>
      <c r="C271" s="10" t="str">
        <f>IF(B271="","",COUNTIF(INDEX($B:$B,5):B271,B271))</f>
        <v/>
      </c>
      <c r="D271" s="9"/>
      <c r="E271" s="24" t="str">
        <f>IF(OR(N271="",D271=""),"",IFERROR(INDEX('Facturi emise'!$G$5:$G$1004,MATCH(N271&amp;"|"&amp;D271,'Facturi emise'!$A$5:$A$1004,0)),""))</f>
        <v/>
      </c>
      <c r="F271" s="10" t="str">
        <f>IF(OR(N271="",D271=""),"",IFERROR(INDEX('Facturi emise'!$H$5:$H$1004,MATCH(N271&amp;"|"&amp;D271,'Facturi emise'!$A$5:$A$1004,0)),""))</f>
        <v/>
      </c>
      <c r="G271" s="24" t="str">
        <f>IF(OR(N271="",D271=""),"",IFERROR(INDEX('Facturi emise'!$I$5:$I$1004,MATCH(N271&amp;"|"&amp;D271,'Facturi emise'!$A$5:$A$1004,0)),""))</f>
        <v/>
      </c>
      <c r="H271" s="6"/>
      <c r="I271" s="14" t="str">
        <f>IF(OR(N271="",D271=""),"",IFERROR(INDEX('Facturi emise'!$J$5:$J$1004,MATCH(N271&amp;"|"&amp;D271,'Facturi emise'!$A$5:$A$1004,0)),""))</f>
        <v/>
      </c>
      <c r="J271" s="25" t="str">
        <f>IF(OR(N271="",D271=""),"",IFERROR(INDEX('Facturi emise'!$K$5:$K$1004,MATCH(N271&amp;"|"&amp;D271,'Facturi emise'!$A$5:$A$1004,0)),""))</f>
        <v/>
      </c>
      <c r="K271" s="26" t="str">
        <f t="shared" si="13"/>
        <v/>
      </c>
      <c r="L271" s="26" t="str">
        <f t="shared" si="14"/>
        <v/>
      </c>
      <c r="M271" s="27" t="str">
        <f>IF(B271="","",TRIM(IF(N271="","Factura storno nu există în registru. ",IF(ISNA(MATCH(N271&amp;"|"&amp;D271,'Facturi emise'!$A$5:$A$1004,0)),"Linia nu există în factura inițială. ",""))&amp;IF(N(H271)&lt;=0,"Lipsește cantitatea stornată. ","")&amp;IF(AND(N(I271)=IFERROR(INDEX('Facturi emise'!$J$5:$J$1004,MATCH(N271&amp;"|"&amp;D271,'Facturi emise'!$A$5:$A$1004,0)),0),SUMIFS($H$5:$H$1004,$N$5:$N$1004,N271,$D$5:$D$1004,D271,$I$5:$I$1004,I271)&gt;N(G271)),"Stornezi mai mult decât s-a facturat. ","")&amp;IF(AND(N(I271)&gt;0,N(I271)&lt;IFERROR(INDEX('Facturi emise'!$J$5:$J$1004,MATCH(N271&amp;"|"&amp;D271,'Facturi emise'!$A$5:$A$1004,0)),0)),"Reducere de preț pe unitate. ","")))</f>
        <v/>
      </c>
      <c r="N271" s="28" t="str">
        <f>IF(B271="","",IFERROR(INDEX('Registru stornări'!$D$5:$D$304,MATCH(B271,'Registru stornări'!$B$5:$B$304,0)),""))</f>
        <v/>
      </c>
    </row>
    <row r="272" spans="1:14" x14ac:dyDescent="0.2">
      <c r="A272" s="1" t="str">
        <f t="shared" si="12"/>
        <v/>
      </c>
      <c r="B272" s="9"/>
      <c r="C272" s="10" t="str">
        <f>IF(B272="","",COUNTIF(INDEX($B:$B,5):B272,B272))</f>
        <v/>
      </c>
      <c r="D272" s="9"/>
      <c r="E272" s="24" t="str">
        <f>IF(OR(N272="",D272=""),"",IFERROR(INDEX('Facturi emise'!$G$5:$G$1004,MATCH(N272&amp;"|"&amp;D272,'Facturi emise'!$A$5:$A$1004,0)),""))</f>
        <v/>
      </c>
      <c r="F272" s="10" t="str">
        <f>IF(OR(N272="",D272=""),"",IFERROR(INDEX('Facturi emise'!$H$5:$H$1004,MATCH(N272&amp;"|"&amp;D272,'Facturi emise'!$A$5:$A$1004,0)),""))</f>
        <v/>
      </c>
      <c r="G272" s="24" t="str">
        <f>IF(OR(N272="",D272=""),"",IFERROR(INDEX('Facturi emise'!$I$5:$I$1004,MATCH(N272&amp;"|"&amp;D272,'Facturi emise'!$A$5:$A$1004,0)),""))</f>
        <v/>
      </c>
      <c r="H272" s="6"/>
      <c r="I272" s="14" t="str">
        <f>IF(OR(N272="",D272=""),"",IFERROR(INDEX('Facturi emise'!$J$5:$J$1004,MATCH(N272&amp;"|"&amp;D272,'Facturi emise'!$A$5:$A$1004,0)),""))</f>
        <v/>
      </c>
      <c r="J272" s="25" t="str">
        <f>IF(OR(N272="",D272=""),"",IFERROR(INDEX('Facturi emise'!$K$5:$K$1004,MATCH(N272&amp;"|"&amp;D272,'Facturi emise'!$A$5:$A$1004,0)),""))</f>
        <v/>
      </c>
      <c r="K272" s="26" t="str">
        <f t="shared" si="13"/>
        <v/>
      </c>
      <c r="L272" s="26" t="str">
        <f t="shared" si="14"/>
        <v/>
      </c>
      <c r="M272" s="27" t="str">
        <f>IF(B272="","",TRIM(IF(N272="","Factura storno nu există în registru. ",IF(ISNA(MATCH(N272&amp;"|"&amp;D272,'Facturi emise'!$A$5:$A$1004,0)),"Linia nu există în factura inițială. ",""))&amp;IF(N(H272)&lt;=0,"Lipsește cantitatea stornată. ","")&amp;IF(AND(N(I272)=IFERROR(INDEX('Facturi emise'!$J$5:$J$1004,MATCH(N272&amp;"|"&amp;D272,'Facturi emise'!$A$5:$A$1004,0)),0),SUMIFS($H$5:$H$1004,$N$5:$N$1004,N272,$D$5:$D$1004,D272,$I$5:$I$1004,I272)&gt;N(G272)),"Stornezi mai mult decât s-a facturat. ","")&amp;IF(AND(N(I272)&gt;0,N(I272)&lt;IFERROR(INDEX('Facturi emise'!$J$5:$J$1004,MATCH(N272&amp;"|"&amp;D272,'Facturi emise'!$A$5:$A$1004,0)),0)),"Reducere de preț pe unitate. ","")))</f>
        <v/>
      </c>
      <c r="N272" s="28" t="str">
        <f>IF(B272="","",IFERROR(INDEX('Registru stornări'!$D$5:$D$304,MATCH(B272,'Registru stornări'!$B$5:$B$304,0)),""))</f>
        <v/>
      </c>
    </row>
    <row r="273" spans="1:14" x14ac:dyDescent="0.2">
      <c r="A273" s="1" t="str">
        <f t="shared" si="12"/>
        <v/>
      </c>
      <c r="B273" s="9"/>
      <c r="C273" s="10" t="str">
        <f>IF(B273="","",COUNTIF(INDEX($B:$B,5):B273,B273))</f>
        <v/>
      </c>
      <c r="D273" s="9"/>
      <c r="E273" s="24" t="str">
        <f>IF(OR(N273="",D273=""),"",IFERROR(INDEX('Facturi emise'!$G$5:$G$1004,MATCH(N273&amp;"|"&amp;D273,'Facturi emise'!$A$5:$A$1004,0)),""))</f>
        <v/>
      </c>
      <c r="F273" s="10" t="str">
        <f>IF(OR(N273="",D273=""),"",IFERROR(INDEX('Facturi emise'!$H$5:$H$1004,MATCH(N273&amp;"|"&amp;D273,'Facturi emise'!$A$5:$A$1004,0)),""))</f>
        <v/>
      </c>
      <c r="G273" s="24" t="str">
        <f>IF(OR(N273="",D273=""),"",IFERROR(INDEX('Facturi emise'!$I$5:$I$1004,MATCH(N273&amp;"|"&amp;D273,'Facturi emise'!$A$5:$A$1004,0)),""))</f>
        <v/>
      </c>
      <c r="H273" s="6"/>
      <c r="I273" s="14" t="str">
        <f>IF(OR(N273="",D273=""),"",IFERROR(INDEX('Facturi emise'!$J$5:$J$1004,MATCH(N273&amp;"|"&amp;D273,'Facturi emise'!$A$5:$A$1004,0)),""))</f>
        <v/>
      </c>
      <c r="J273" s="25" t="str">
        <f>IF(OR(N273="",D273=""),"",IFERROR(INDEX('Facturi emise'!$K$5:$K$1004,MATCH(N273&amp;"|"&amp;D273,'Facturi emise'!$A$5:$A$1004,0)),""))</f>
        <v/>
      </c>
      <c r="K273" s="26" t="str">
        <f t="shared" si="13"/>
        <v/>
      </c>
      <c r="L273" s="26" t="str">
        <f t="shared" si="14"/>
        <v/>
      </c>
      <c r="M273" s="27" t="str">
        <f>IF(B273="","",TRIM(IF(N273="","Factura storno nu există în registru. ",IF(ISNA(MATCH(N273&amp;"|"&amp;D273,'Facturi emise'!$A$5:$A$1004,0)),"Linia nu există în factura inițială. ",""))&amp;IF(N(H273)&lt;=0,"Lipsește cantitatea stornată. ","")&amp;IF(AND(N(I273)=IFERROR(INDEX('Facturi emise'!$J$5:$J$1004,MATCH(N273&amp;"|"&amp;D273,'Facturi emise'!$A$5:$A$1004,0)),0),SUMIFS($H$5:$H$1004,$N$5:$N$1004,N273,$D$5:$D$1004,D273,$I$5:$I$1004,I273)&gt;N(G273)),"Stornezi mai mult decât s-a facturat. ","")&amp;IF(AND(N(I273)&gt;0,N(I273)&lt;IFERROR(INDEX('Facturi emise'!$J$5:$J$1004,MATCH(N273&amp;"|"&amp;D273,'Facturi emise'!$A$5:$A$1004,0)),0)),"Reducere de preț pe unitate. ","")))</f>
        <v/>
      </c>
      <c r="N273" s="28" t="str">
        <f>IF(B273="","",IFERROR(INDEX('Registru stornări'!$D$5:$D$304,MATCH(B273,'Registru stornări'!$B$5:$B$304,0)),""))</f>
        <v/>
      </c>
    </row>
    <row r="274" spans="1:14" x14ac:dyDescent="0.2">
      <c r="A274" s="1" t="str">
        <f t="shared" si="12"/>
        <v/>
      </c>
      <c r="B274" s="9"/>
      <c r="C274" s="10" t="str">
        <f>IF(B274="","",COUNTIF(INDEX($B:$B,5):B274,B274))</f>
        <v/>
      </c>
      <c r="D274" s="9"/>
      <c r="E274" s="24" t="str">
        <f>IF(OR(N274="",D274=""),"",IFERROR(INDEX('Facturi emise'!$G$5:$G$1004,MATCH(N274&amp;"|"&amp;D274,'Facturi emise'!$A$5:$A$1004,0)),""))</f>
        <v/>
      </c>
      <c r="F274" s="10" t="str">
        <f>IF(OR(N274="",D274=""),"",IFERROR(INDEX('Facturi emise'!$H$5:$H$1004,MATCH(N274&amp;"|"&amp;D274,'Facturi emise'!$A$5:$A$1004,0)),""))</f>
        <v/>
      </c>
      <c r="G274" s="24" t="str">
        <f>IF(OR(N274="",D274=""),"",IFERROR(INDEX('Facturi emise'!$I$5:$I$1004,MATCH(N274&amp;"|"&amp;D274,'Facturi emise'!$A$5:$A$1004,0)),""))</f>
        <v/>
      </c>
      <c r="H274" s="6"/>
      <c r="I274" s="14" t="str">
        <f>IF(OR(N274="",D274=""),"",IFERROR(INDEX('Facturi emise'!$J$5:$J$1004,MATCH(N274&amp;"|"&amp;D274,'Facturi emise'!$A$5:$A$1004,0)),""))</f>
        <v/>
      </c>
      <c r="J274" s="25" t="str">
        <f>IF(OR(N274="",D274=""),"",IFERROR(INDEX('Facturi emise'!$K$5:$K$1004,MATCH(N274&amp;"|"&amp;D274,'Facturi emise'!$A$5:$A$1004,0)),""))</f>
        <v/>
      </c>
      <c r="K274" s="26" t="str">
        <f t="shared" si="13"/>
        <v/>
      </c>
      <c r="L274" s="26" t="str">
        <f t="shared" si="14"/>
        <v/>
      </c>
      <c r="M274" s="27" t="str">
        <f>IF(B274="","",TRIM(IF(N274="","Factura storno nu există în registru. ",IF(ISNA(MATCH(N274&amp;"|"&amp;D274,'Facturi emise'!$A$5:$A$1004,0)),"Linia nu există în factura inițială. ",""))&amp;IF(N(H274)&lt;=0,"Lipsește cantitatea stornată. ","")&amp;IF(AND(N(I274)=IFERROR(INDEX('Facturi emise'!$J$5:$J$1004,MATCH(N274&amp;"|"&amp;D274,'Facturi emise'!$A$5:$A$1004,0)),0),SUMIFS($H$5:$H$1004,$N$5:$N$1004,N274,$D$5:$D$1004,D274,$I$5:$I$1004,I274)&gt;N(G274)),"Stornezi mai mult decât s-a facturat. ","")&amp;IF(AND(N(I274)&gt;0,N(I274)&lt;IFERROR(INDEX('Facturi emise'!$J$5:$J$1004,MATCH(N274&amp;"|"&amp;D274,'Facturi emise'!$A$5:$A$1004,0)),0)),"Reducere de preț pe unitate. ","")))</f>
        <v/>
      </c>
      <c r="N274" s="28" t="str">
        <f>IF(B274="","",IFERROR(INDEX('Registru stornări'!$D$5:$D$304,MATCH(B274,'Registru stornări'!$B$5:$B$304,0)),""))</f>
        <v/>
      </c>
    </row>
    <row r="275" spans="1:14" x14ac:dyDescent="0.2">
      <c r="A275" s="1" t="str">
        <f t="shared" si="12"/>
        <v/>
      </c>
      <c r="B275" s="9"/>
      <c r="C275" s="10" t="str">
        <f>IF(B275="","",COUNTIF(INDEX($B:$B,5):B275,B275))</f>
        <v/>
      </c>
      <c r="D275" s="9"/>
      <c r="E275" s="24" t="str">
        <f>IF(OR(N275="",D275=""),"",IFERROR(INDEX('Facturi emise'!$G$5:$G$1004,MATCH(N275&amp;"|"&amp;D275,'Facturi emise'!$A$5:$A$1004,0)),""))</f>
        <v/>
      </c>
      <c r="F275" s="10" t="str">
        <f>IF(OR(N275="",D275=""),"",IFERROR(INDEX('Facturi emise'!$H$5:$H$1004,MATCH(N275&amp;"|"&amp;D275,'Facturi emise'!$A$5:$A$1004,0)),""))</f>
        <v/>
      </c>
      <c r="G275" s="24" t="str">
        <f>IF(OR(N275="",D275=""),"",IFERROR(INDEX('Facturi emise'!$I$5:$I$1004,MATCH(N275&amp;"|"&amp;D275,'Facturi emise'!$A$5:$A$1004,0)),""))</f>
        <v/>
      </c>
      <c r="H275" s="6"/>
      <c r="I275" s="14" t="str">
        <f>IF(OR(N275="",D275=""),"",IFERROR(INDEX('Facturi emise'!$J$5:$J$1004,MATCH(N275&amp;"|"&amp;D275,'Facturi emise'!$A$5:$A$1004,0)),""))</f>
        <v/>
      </c>
      <c r="J275" s="25" t="str">
        <f>IF(OR(N275="",D275=""),"",IFERROR(INDEX('Facturi emise'!$K$5:$K$1004,MATCH(N275&amp;"|"&amp;D275,'Facturi emise'!$A$5:$A$1004,0)),""))</f>
        <v/>
      </c>
      <c r="K275" s="26" t="str">
        <f t="shared" si="13"/>
        <v/>
      </c>
      <c r="L275" s="26" t="str">
        <f t="shared" si="14"/>
        <v/>
      </c>
      <c r="M275" s="27" t="str">
        <f>IF(B275="","",TRIM(IF(N275="","Factura storno nu există în registru. ",IF(ISNA(MATCH(N275&amp;"|"&amp;D275,'Facturi emise'!$A$5:$A$1004,0)),"Linia nu există în factura inițială. ",""))&amp;IF(N(H275)&lt;=0,"Lipsește cantitatea stornată. ","")&amp;IF(AND(N(I275)=IFERROR(INDEX('Facturi emise'!$J$5:$J$1004,MATCH(N275&amp;"|"&amp;D275,'Facturi emise'!$A$5:$A$1004,0)),0),SUMIFS($H$5:$H$1004,$N$5:$N$1004,N275,$D$5:$D$1004,D275,$I$5:$I$1004,I275)&gt;N(G275)),"Stornezi mai mult decât s-a facturat. ","")&amp;IF(AND(N(I275)&gt;0,N(I275)&lt;IFERROR(INDEX('Facturi emise'!$J$5:$J$1004,MATCH(N275&amp;"|"&amp;D275,'Facturi emise'!$A$5:$A$1004,0)),0)),"Reducere de preț pe unitate. ","")))</f>
        <v/>
      </c>
      <c r="N275" s="28" t="str">
        <f>IF(B275="","",IFERROR(INDEX('Registru stornări'!$D$5:$D$304,MATCH(B275,'Registru stornări'!$B$5:$B$304,0)),""))</f>
        <v/>
      </c>
    </row>
    <row r="276" spans="1:14" x14ac:dyDescent="0.2">
      <c r="A276" s="1" t="str">
        <f t="shared" si="12"/>
        <v/>
      </c>
      <c r="B276" s="9"/>
      <c r="C276" s="10" t="str">
        <f>IF(B276="","",COUNTIF(INDEX($B:$B,5):B276,B276))</f>
        <v/>
      </c>
      <c r="D276" s="9"/>
      <c r="E276" s="24" t="str">
        <f>IF(OR(N276="",D276=""),"",IFERROR(INDEX('Facturi emise'!$G$5:$G$1004,MATCH(N276&amp;"|"&amp;D276,'Facturi emise'!$A$5:$A$1004,0)),""))</f>
        <v/>
      </c>
      <c r="F276" s="10" t="str">
        <f>IF(OR(N276="",D276=""),"",IFERROR(INDEX('Facturi emise'!$H$5:$H$1004,MATCH(N276&amp;"|"&amp;D276,'Facturi emise'!$A$5:$A$1004,0)),""))</f>
        <v/>
      </c>
      <c r="G276" s="24" t="str">
        <f>IF(OR(N276="",D276=""),"",IFERROR(INDEX('Facturi emise'!$I$5:$I$1004,MATCH(N276&amp;"|"&amp;D276,'Facturi emise'!$A$5:$A$1004,0)),""))</f>
        <v/>
      </c>
      <c r="H276" s="6"/>
      <c r="I276" s="14" t="str">
        <f>IF(OR(N276="",D276=""),"",IFERROR(INDEX('Facturi emise'!$J$5:$J$1004,MATCH(N276&amp;"|"&amp;D276,'Facturi emise'!$A$5:$A$1004,0)),""))</f>
        <v/>
      </c>
      <c r="J276" s="25" t="str">
        <f>IF(OR(N276="",D276=""),"",IFERROR(INDEX('Facturi emise'!$K$5:$K$1004,MATCH(N276&amp;"|"&amp;D276,'Facturi emise'!$A$5:$A$1004,0)),""))</f>
        <v/>
      </c>
      <c r="K276" s="26" t="str">
        <f t="shared" si="13"/>
        <v/>
      </c>
      <c r="L276" s="26" t="str">
        <f t="shared" si="14"/>
        <v/>
      </c>
      <c r="M276" s="27" t="str">
        <f>IF(B276="","",TRIM(IF(N276="","Factura storno nu există în registru. ",IF(ISNA(MATCH(N276&amp;"|"&amp;D276,'Facturi emise'!$A$5:$A$1004,0)),"Linia nu există în factura inițială. ",""))&amp;IF(N(H276)&lt;=0,"Lipsește cantitatea stornată. ","")&amp;IF(AND(N(I276)=IFERROR(INDEX('Facturi emise'!$J$5:$J$1004,MATCH(N276&amp;"|"&amp;D276,'Facturi emise'!$A$5:$A$1004,0)),0),SUMIFS($H$5:$H$1004,$N$5:$N$1004,N276,$D$5:$D$1004,D276,$I$5:$I$1004,I276)&gt;N(G276)),"Stornezi mai mult decât s-a facturat. ","")&amp;IF(AND(N(I276)&gt;0,N(I276)&lt;IFERROR(INDEX('Facturi emise'!$J$5:$J$1004,MATCH(N276&amp;"|"&amp;D276,'Facturi emise'!$A$5:$A$1004,0)),0)),"Reducere de preț pe unitate. ","")))</f>
        <v/>
      </c>
      <c r="N276" s="28" t="str">
        <f>IF(B276="","",IFERROR(INDEX('Registru stornări'!$D$5:$D$304,MATCH(B276,'Registru stornări'!$B$5:$B$304,0)),""))</f>
        <v/>
      </c>
    </row>
    <row r="277" spans="1:14" x14ac:dyDescent="0.2">
      <c r="A277" s="1" t="str">
        <f t="shared" si="12"/>
        <v/>
      </c>
      <c r="B277" s="9"/>
      <c r="C277" s="10" t="str">
        <f>IF(B277="","",COUNTIF(INDEX($B:$B,5):B277,B277))</f>
        <v/>
      </c>
      <c r="D277" s="9"/>
      <c r="E277" s="24" t="str">
        <f>IF(OR(N277="",D277=""),"",IFERROR(INDEX('Facturi emise'!$G$5:$G$1004,MATCH(N277&amp;"|"&amp;D277,'Facturi emise'!$A$5:$A$1004,0)),""))</f>
        <v/>
      </c>
      <c r="F277" s="10" t="str">
        <f>IF(OR(N277="",D277=""),"",IFERROR(INDEX('Facturi emise'!$H$5:$H$1004,MATCH(N277&amp;"|"&amp;D277,'Facturi emise'!$A$5:$A$1004,0)),""))</f>
        <v/>
      </c>
      <c r="G277" s="24" t="str">
        <f>IF(OR(N277="",D277=""),"",IFERROR(INDEX('Facturi emise'!$I$5:$I$1004,MATCH(N277&amp;"|"&amp;D277,'Facturi emise'!$A$5:$A$1004,0)),""))</f>
        <v/>
      </c>
      <c r="H277" s="6"/>
      <c r="I277" s="14" t="str">
        <f>IF(OR(N277="",D277=""),"",IFERROR(INDEX('Facturi emise'!$J$5:$J$1004,MATCH(N277&amp;"|"&amp;D277,'Facturi emise'!$A$5:$A$1004,0)),""))</f>
        <v/>
      </c>
      <c r="J277" s="25" t="str">
        <f>IF(OR(N277="",D277=""),"",IFERROR(INDEX('Facturi emise'!$K$5:$K$1004,MATCH(N277&amp;"|"&amp;D277,'Facturi emise'!$A$5:$A$1004,0)),""))</f>
        <v/>
      </c>
      <c r="K277" s="26" t="str">
        <f t="shared" si="13"/>
        <v/>
      </c>
      <c r="L277" s="26" t="str">
        <f t="shared" si="14"/>
        <v/>
      </c>
      <c r="M277" s="27" t="str">
        <f>IF(B277="","",TRIM(IF(N277="","Factura storno nu există în registru. ",IF(ISNA(MATCH(N277&amp;"|"&amp;D277,'Facturi emise'!$A$5:$A$1004,0)),"Linia nu există în factura inițială. ",""))&amp;IF(N(H277)&lt;=0,"Lipsește cantitatea stornată. ","")&amp;IF(AND(N(I277)=IFERROR(INDEX('Facturi emise'!$J$5:$J$1004,MATCH(N277&amp;"|"&amp;D277,'Facturi emise'!$A$5:$A$1004,0)),0),SUMIFS($H$5:$H$1004,$N$5:$N$1004,N277,$D$5:$D$1004,D277,$I$5:$I$1004,I277)&gt;N(G277)),"Stornezi mai mult decât s-a facturat. ","")&amp;IF(AND(N(I277)&gt;0,N(I277)&lt;IFERROR(INDEX('Facturi emise'!$J$5:$J$1004,MATCH(N277&amp;"|"&amp;D277,'Facturi emise'!$A$5:$A$1004,0)),0)),"Reducere de preț pe unitate. ","")))</f>
        <v/>
      </c>
      <c r="N277" s="28" t="str">
        <f>IF(B277="","",IFERROR(INDEX('Registru stornări'!$D$5:$D$304,MATCH(B277,'Registru stornări'!$B$5:$B$304,0)),""))</f>
        <v/>
      </c>
    </row>
    <row r="278" spans="1:14" x14ac:dyDescent="0.2">
      <c r="A278" s="1" t="str">
        <f t="shared" si="12"/>
        <v/>
      </c>
      <c r="B278" s="9"/>
      <c r="C278" s="10" t="str">
        <f>IF(B278="","",COUNTIF(INDEX($B:$B,5):B278,B278))</f>
        <v/>
      </c>
      <c r="D278" s="9"/>
      <c r="E278" s="24" t="str">
        <f>IF(OR(N278="",D278=""),"",IFERROR(INDEX('Facturi emise'!$G$5:$G$1004,MATCH(N278&amp;"|"&amp;D278,'Facturi emise'!$A$5:$A$1004,0)),""))</f>
        <v/>
      </c>
      <c r="F278" s="10" t="str">
        <f>IF(OR(N278="",D278=""),"",IFERROR(INDEX('Facturi emise'!$H$5:$H$1004,MATCH(N278&amp;"|"&amp;D278,'Facturi emise'!$A$5:$A$1004,0)),""))</f>
        <v/>
      </c>
      <c r="G278" s="24" t="str">
        <f>IF(OR(N278="",D278=""),"",IFERROR(INDEX('Facturi emise'!$I$5:$I$1004,MATCH(N278&amp;"|"&amp;D278,'Facturi emise'!$A$5:$A$1004,0)),""))</f>
        <v/>
      </c>
      <c r="H278" s="6"/>
      <c r="I278" s="14" t="str">
        <f>IF(OR(N278="",D278=""),"",IFERROR(INDEX('Facturi emise'!$J$5:$J$1004,MATCH(N278&amp;"|"&amp;D278,'Facturi emise'!$A$5:$A$1004,0)),""))</f>
        <v/>
      </c>
      <c r="J278" s="25" t="str">
        <f>IF(OR(N278="",D278=""),"",IFERROR(INDEX('Facturi emise'!$K$5:$K$1004,MATCH(N278&amp;"|"&amp;D278,'Facturi emise'!$A$5:$A$1004,0)),""))</f>
        <v/>
      </c>
      <c r="K278" s="26" t="str">
        <f t="shared" si="13"/>
        <v/>
      </c>
      <c r="L278" s="26" t="str">
        <f t="shared" si="14"/>
        <v/>
      </c>
      <c r="M278" s="27" t="str">
        <f>IF(B278="","",TRIM(IF(N278="","Factura storno nu există în registru. ",IF(ISNA(MATCH(N278&amp;"|"&amp;D278,'Facturi emise'!$A$5:$A$1004,0)),"Linia nu există în factura inițială. ",""))&amp;IF(N(H278)&lt;=0,"Lipsește cantitatea stornată. ","")&amp;IF(AND(N(I278)=IFERROR(INDEX('Facturi emise'!$J$5:$J$1004,MATCH(N278&amp;"|"&amp;D278,'Facturi emise'!$A$5:$A$1004,0)),0),SUMIFS($H$5:$H$1004,$N$5:$N$1004,N278,$D$5:$D$1004,D278,$I$5:$I$1004,I278)&gt;N(G278)),"Stornezi mai mult decât s-a facturat. ","")&amp;IF(AND(N(I278)&gt;0,N(I278)&lt;IFERROR(INDEX('Facturi emise'!$J$5:$J$1004,MATCH(N278&amp;"|"&amp;D278,'Facturi emise'!$A$5:$A$1004,0)),0)),"Reducere de preț pe unitate. ","")))</f>
        <v/>
      </c>
      <c r="N278" s="28" t="str">
        <f>IF(B278="","",IFERROR(INDEX('Registru stornări'!$D$5:$D$304,MATCH(B278,'Registru stornări'!$B$5:$B$304,0)),""))</f>
        <v/>
      </c>
    </row>
    <row r="279" spans="1:14" x14ac:dyDescent="0.2">
      <c r="A279" s="1" t="str">
        <f t="shared" si="12"/>
        <v/>
      </c>
      <c r="B279" s="9"/>
      <c r="C279" s="10" t="str">
        <f>IF(B279="","",COUNTIF(INDEX($B:$B,5):B279,B279))</f>
        <v/>
      </c>
      <c r="D279" s="9"/>
      <c r="E279" s="24" t="str">
        <f>IF(OR(N279="",D279=""),"",IFERROR(INDEX('Facturi emise'!$G$5:$G$1004,MATCH(N279&amp;"|"&amp;D279,'Facturi emise'!$A$5:$A$1004,0)),""))</f>
        <v/>
      </c>
      <c r="F279" s="10" t="str">
        <f>IF(OR(N279="",D279=""),"",IFERROR(INDEX('Facturi emise'!$H$5:$H$1004,MATCH(N279&amp;"|"&amp;D279,'Facturi emise'!$A$5:$A$1004,0)),""))</f>
        <v/>
      </c>
      <c r="G279" s="24" t="str">
        <f>IF(OR(N279="",D279=""),"",IFERROR(INDEX('Facturi emise'!$I$5:$I$1004,MATCH(N279&amp;"|"&amp;D279,'Facturi emise'!$A$5:$A$1004,0)),""))</f>
        <v/>
      </c>
      <c r="H279" s="6"/>
      <c r="I279" s="14" t="str">
        <f>IF(OR(N279="",D279=""),"",IFERROR(INDEX('Facturi emise'!$J$5:$J$1004,MATCH(N279&amp;"|"&amp;D279,'Facturi emise'!$A$5:$A$1004,0)),""))</f>
        <v/>
      </c>
      <c r="J279" s="25" t="str">
        <f>IF(OR(N279="",D279=""),"",IFERROR(INDEX('Facturi emise'!$K$5:$K$1004,MATCH(N279&amp;"|"&amp;D279,'Facturi emise'!$A$5:$A$1004,0)),""))</f>
        <v/>
      </c>
      <c r="K279" s="26" t="str">
        <f t="shared" si="13"/>
        <v/>
      </c>
      <c r="L279" s="26" t="str">
        <f t="shared" si="14"/>
        <v/>
      </c>
      <c r="M279" s="27" t="str">
        <f>IF(B279="","",TRIM(IF(N279="","Factura storno nu există în registru. ",IF(ISNA(MATCH(N279&amp;"|"&amp;D279,'Facturi emise'!$A$5:$A$1004,0)),"Linia nu există în factura inițială. ",""))&amp;IF(N(H279)&lt;=0,"Lipsește cantitatea stornată. ","")&amp;IF(AND(N(I279)=IFERROR(INDEX('Facturi emise'!$J$5:$J$1004,MATCH(N279&amp;"|"&amp;D279,'Facturi emise'!$A$5:$A$1004,0)),0),SUMIFS($H$5:$H$1004,$N$5:$N$1004,N279,$D$5:$D$1004,D279,$I$5:$I$1004,I279)&gt;N(G279)),"Stornezi mai mult decât s-a facturat. ","")&amp;IF(AND(N(I279)&gt;0,N(I279)&lt;IFERROR(INDEX('Facturi emise'!$J$5:$J$1004,MATCH(N279&amp;"|"&amp;D279,'Facturi emise'!$A$5:$A$1004,0)),0)),"Reducere de preț pe unitate. ","")))</f>
        <v/>
      </c>
      <c r="N279" s="28" t="str">
        <f>IF(B279="","",IFERROR(INDEX('Registru stornări'!$D$5:$D$304,MATCH(B279,'Registru stornări'!$B$5:$B$304,0)),""))</f>
        <v/>
      </c>
    </row>
    <row r="280" spans="1:14" x14ac:dyDescent="0.2">
      <c r="A280" s="1" t="str">
        <f t="shared" si="12"/>
        <v/>
      </c>
      <c r="B280" s="9"/>
      <c r="C280" s="10" t="str">
        <f>IF(B280="","",COUNTIF(INDEX($B:$B,5):B280,B280))</f>
        <v/>
      </c>
      <c r="D280" s="9"/>
      <c r="E280" s="24" t="str">
        <f>IF(OR(N280="",D280=""),"",IFERROR(INDEX('Facturi emise'!$G$5:$G$1004,MATCH(N280&amp;"|"&amp;D280,'Facturi emise'!$A$5:$A$1004,0)),""))</f>
        <v/>
      </c>
      <c r="F280" s="10" t="str">
        <f>IF(OR(N280="",D280=""),"",IFERROR(INDEX('Facturi emise'!$H$5:$H$1004,MATCH(N280&amp;"|"&amp;D280,'Facturi emise'!$A$5:$A$1004,0)),""))</f>
        <v/>
      </c>
      <c r="G280" s="24" t="str">
        <f>IF(OR(N280="",D280=""),"",IFERROR(INDEX('Facturi emise'!$I$5:$I$1004,MATCH(N280&amp;"|"&amp;D280,'Facturi emise'!$A$5:$A$1004,0)),""))</f>
        <v/>
      </c>
      <c r="H280" s="6"/>
      <c r="I280" s="14" t="str">
        <f>IF(OR(N280="",D280=""),"",IFERROR(INDEX('Facturi emise'!$J$5:$J$1004,MATCH(N280&amp;"|"&amp;D280,'Facturi emise'!$A$5:$A$1004,0)),""))</f>
        <v/>
      </c>
      <c r="J280" s="25" t="str">
        <f>IF(OR(N280="",D280=""),"",IFERROR(INDEX('Facturi emise'!$K$5:$K$1004,MATCH(N280&amp;"|"&amp;D280,'Facturi emise'!$A$5:$A$1004,0)),""))</f>
        <v/>
      </c>
      <c r="K280" s="26" t="str">
        <f t="shared" si="13"/>
        <v/>
      </c>
      <c r="L280" s="26" t="str">
        <f t="shared" si="14"/>
        <v/>
      </c>
      <c r="M280" s="27" t="str">
        <f>IF(B280="","",TRIM(IF(N280="","Factura storno nu există în registru. ",IF(ISNA(MATCH(N280&amp;"|"&amp;D280,'Facturi emise'!$A$5:$A$1004,0)),"Linia nu există în factura inițială. ",""))&amp;IF(N(H280)&lt;=0,"Lipsește cantitatea stornată. ","")&amp;IF(AND(N(I280)=IFERROR(INDEX('Facturi emise'!$J$5:$J$1004,MATCH(N280&amp;"|"&amp;D280,'Facturi emise'!$A$5:$A$1004,0)),0),SUMIFS($H$5:$H$1004,$N$5:$N$1004,N280,$D$5:$D$1004,D280,$I$5:$I$1004,I280)&gt;N(G280)),"Stornezi mai mult decât s-a facturat. ","")&amp;IF(AND(N(I280)&gt;0,N(I280)&lt;IFERROR(INDEX('Facturi emise'!$J$5:$J$1004,MATCH(N280&amp;"|"&amp;D280,'Facturi emise'!$A$5:$A$1004,0)),0)),"Reducere de preț pe unitate. ","")))</f>
        <v/>
      </c>
      <c r="N280" s="28" t="str">
        <f>IF(B280="","",IFERROR(INDEX('Registru stornări'!$D$5:$D$304,MATCH(B280,'Registru stornări'!$B$5:$B$304,0)),""))</f>
        <v/>
      </c>
    </row>
    <row r="281" spans="1:14" x14ac:dyDescent="0.2">
      <c r="A281" s="1" t="str">
        <f t="shared" si="12"/>
        <v/>
      </c>
      <c r="B281" s="9"/>
      <c r="C281" s="10" t="str">
        <f>IF(B281="","",COUNTIF(INDEX($B:$B,5):B281,B281))</f>
        <v/>
      </c>
      <c r="D281" s="9"/>
      <c r="E281" s="24" t="str">
        <f>IF(OR(N281="",D281=""),"",IFERROR(INDEX('Facturi emise'!$G$5:$G$1004,MATCH(N281&amp;"|"&amp;D281,'Facturi emise'!$A$5:$A$1004,0)),""))</f>
        <v/>
      </c>
      <c r="F281" s="10" t="str">
        <f>IF(OR(N281="",D281=""),"",IFERROR(INDEX('Facturi emise'!$H$5:$H$1004,MATCH(N281&amp;"|"&amp;D281,'Facturi emise'!$A$5:$A$1004,0)),""))</f>
        <v/>
      </c>
      <c r="G281" s="24" t="str">
        <f>IF(OR(N281="",D281=""),"",IFERROR(INDEX('Facturi emise'!$I$5:$I$1004,MATCH(N281&amp;"|"&amp;D281,'Facturi emise'!$A$5:$A$1004,0)),""))</f>
        <v/>
      </c>
      <c r="H281" s="6"/>
      <c r="I281" s="14" t="str">
        <f>IF(OR(N281="",D281=""),"",IFERROR(INDEX('Facturi emise'!$J$5:$J$1004,MATCH(N281&amp;"|"&amp;D281,'Facturi emise'!$A$5:$A$1004,0)),""))</f>
        <v/>
      </c>
      <c r="J281" s="25" t="str">
        <f>IF(OR(N281="",D281=""),"",IFERROR(INDEX('Facturi emise'!$K$5:$K$1004,MATCH(N281&amp;"|"&amp;D281,'Facturi emise'!$A$5:$A$1004,0)),""))</f>
        <v/>
      </c>
      <c r="K281" s="26" t="str">
        <f t="shared" si="13"/>
        <v/>
      </c>
      <c r="L281" s="26" t="str">
        <f t="shared" si="14"/>
        <v/>
      </c>
      <c r="M281" s="27" t="str">
        <f>IF(B281="","",TRIM(IF(N281="","Factura storno nu există în registru. ",IF(ISNA(MATCH(N281&amp;"|"&amp;D281,'Facturi emise'!$A$5:$A$1004,0)),"Linia nu există în factura inițială. ",""))&amp;IF(N(H281)&lt;=0,"Lipsește cantitatea stornată. ","")&amp;IF(AND(N(I281)=IFERROR(INDEX('Facturi emise'!$J$5:$J$1004,MATCH(N281&amp;"|"&amp;D281,'Facturi emise'!$A$5:$A$1004,0)),0),SUMIFS($H$5:$H$1004,$N$5:$N$1004,N281,$D$5:$D$1004,D281,$I$5:$I$1004,I281)&gt;N(G281)),"Stornezi mai mult decât s-a facturat. ","")&amp;IF(AND(N(I281)&gt;0,N(I281)&lt;IFERROR(INDEX('Facturi emise'!$J$5:$J$1004,MATCH(N281&amp;"|"&amp;D281,'Facturi emise'!$A$5:$A$1004,0)),0)),"Reducere de preț pe unitate. ","")))</f>
        <v/>
      </c>
      <c r="N281" s="28" t="str">
        <f>IF(B281="","",IFERROR(INDEX('Registru stornări'!$D$5:$D$304,MATCH(B281,'Registru stornări'!$B$5:$B$304,0)),""))</f>
        <v/>
      </c>
    </row>
    <row r="282" spans="1:14" x14ac:dyDescent="0.2">
      <c r="A282" s="1" t="str">
        <f t="shared" si="12"/>
        <v/>
      </c>
      <c r="B282" s="9"/>
      <c r="C282" s="10" t="str">
        <f>IF(B282="","",COUNTIF(INDEX($B:$B,5):B282,B282))</f>
        <v/>
      </c>
      <c r="D282" s="9"/>
      <c r="E282" s="24" t="str">
        <f>IF(OR(N282="",D282=""),"",IFERROR(INDEX('Facturi emise'!$G$5:$G$1004,MATCH(N282&amp;"|"&amp;D282,'Facturi emise'!$A$5:$A$1004,0)),""))</f>
        <v/>
      </c>
      <c r="F282" s="10" t="str">
        <f>IF(OR(N282="",D282=""),"",IFERROR(INDEX('Facturi emise'!$H$5:$H$1004,MATCH(N282&amp;"|"&amp;D282,'Facturi emise'!$A$5:$A$1004,0)),""))</f>
        <v/>
      </c>
      <c r="G282" s="24" t="str">
        <f>IF(OR(N282="",D282=""),"",IFERROR(INDEX('Facturi emise'!$I$5:$I$1004,MATCH(N282&amp;"|"&amp;D282,'Facturi emise'!$A$5:$A$1004,0)),""))</f>
        <v/>
      </c>
      <c r="H282" s="6"/>
      <c r="I282" s="14" t="str">
        <f>IF(OR(N282="",D282=""),"",IFERROR(INDEX('Facturi emise'!$J$5:$J$1004,MATCH(N282&amp;"|"&amp;D282,'Facturi emise'!$A$5:$A$1004,0)),""))</f>
        <v/>
      </c>
      <c r="J282" s="25" t="str">
        <f>IF(OR(N282="",D282=""),"",IFERROR(INDEX('Facturi emise'!$K$5:$K$1004,MATCH(N282&amp;"|"&amp;D282,'Facturi emise'!$A$5:$A$1004,0)),""))</f>
        <v/>
      </c>
      <c r="K282" s="26" t="str">
        <f t="shared" si="13"/>
        <v/>
      </c>
      <c r="L282" s="26" t="str">
        <f t="shared" si="14"/>
        <v/>
      </c>
      <c r="M282" s="27" t="str">
        <f>IF(B282="","",TRIM(IF(N282="","Factura storno nu există în registru. ",IF(ISNA(MATCH(N282&amp;"|"&amp;D282,'Facturi emise'!$A$5:$A$1004,0)),"Linia nu există în factura inițială. ",""))&amp;IF(N(H282)&lt;=0,"Lipsește cantitatea stornată. ","")&amp;IF(AND(N(I282)=IFERROR(INDEX('Facturi emise'!$J$5:$J$1004,MATCH(N282&amp;"|"&amp;D282,'Facturi emise'!$A$5:$A$1004,0)),0),SUMIFS($H$5:$H$1004,$N$5:$N$1004,N282,$D$5:$D$1004,D282,$I$5:$I$1004,I282)&gt;N(G282)),"Stornezi mai mult decât s-a facturat. ","")&amp;IF(AND(N(I282)&gt;0,N(I282)&lt;IFERROR(INDEX('Facturi emise'!$J$5:$J$1004,MATCH(N282&amp;"|"&amp;D282,'Facturi emise'!$A$5:$A$1004,0)),0)),"Reducere de preț pe unitate. ","")))</f>
        <v/>
      </c>
      <c r="N282" s="28" t="str">
        <f>IF(B282="","",IFERROR(INDEX('Registru stornări'!$D$5:$D$304,MATCH(B282,'Registru stornări'!$B$5:$B$304,0)),""))</f>
        <v/>
      </c>
    </row>
    <row r="283" spans="1:14" x14ac:dyDescent="0.2">
      <c r="A283" s="1" t="str">
        <f t="shared" si="12"/>
        <v/>
      </c>
      <c r="B283" s="9"/>
      <c r="C283" s="10" t="str">
        <f>IF(B283="","",COUNTIF(INDEX($B:$B,5):B283,B283))</f>
        <v/>
      </c>
      <c r="D283" s="9"/>
      <c r="E283" s="24" t="str">
        <f>IF(OR(N283="",D283=""),"",IFERROR(INDEX('Facturi emise'!$G$5:$G$1004,MATCH(N283&amp;"|"&amp;D283,'Facturi emise'!$A$5:$A$1004,0)),""))</f>
        <v/>
      </c>
      <c r="F283" s="10" t="str">
        <f>IF(OR(N283="",D283=""),"",IFERROR(INDEX('Facturi emise'!$H$5:$H$1004,MATCH(N283&amp;"|"&amp;D283,'Facturi emise'!$A$5:$A$1004,0)),""))</f>
        <v/>
      </c>
      <c r="G283" s="24" t="str">
        <f>IF(OR(N283="",D283=""),"",IFERROR(INDEX('Facturi emise'!$I$5:$I$1004,MATCH(N283&amp;"|"&amp;D283,'Facturi emise'!$A$5:$A$1004,0)),""))</f>
        <v/>
      </c>
      <c r="H283" s="6"/>
      <c r="I283" s="14" t="str">
        <f>IF(OR(N283="",D283=""),"",IFERROR(INDEX('Facturi emise'!$J$5:$J$1004,MATCH(N283&amp;"|"&amp;D283,'Facturi emise'!$A$5:$A$1004,0)),""))</f>
        <v/>
      </c>
      <c r="J283" s="25" t="str">
        <f>IF(OR(N283="",D283=""),"",IFERROR(INDEX('Facturi emise'!$K$5:$K$1004,MATCH(N283&amp;"|"&amp;D283,'Facturi emise'!$A$5:$A$1004,0)),""))</f>
        <v/>
      </c>
      <c r="K283" s="26" t="str">
        <f t="shared" si="13"/>
        <v/>
      </c>
      <c r="L283" s="26" t="str">
        <f t="shared" si="14"/>
        <v/>
      </c>
      <c r="M283" s="27" t="str">
        <f>IF(B283="","",TRIM(IF(N283="","Factura storno nu există în registru. ",IF(ISNA(MATCH(N283&amp;"|"&amp;D283,'Facturi emise'!$A$5:$A$1004,0)),"Linia nu există în factura inițială. ",""))&amp;IF(N(H283)&lt;=0,"Lipsește cantitatea stornată. ","")&amp;IF(AND(N(I283)=IFERROR(INDEX('Facturi emise'!$J$5:$J$1004,MATCH(N283&amp;"|"&amp;D283,'Facturi emise'!$A$5:$A$1004,0)),0),SUMIFS($H$5:$H$1004,$N$5:$N$1004,N283,$D$5:$D$1004,D283,$I$5:$I$1004,I283)&gt;N(G283)),"Stornezi mai mult decât s-a facturat. ","")&amp;IF(AND(N(I283)&gt;0,N(I283)&lt;IFERROR(INDEX('Facturi emise'!$J$5:$J$1004,MATCH(N283&amp;"|"&amp;D283,'Facturi emise'!$A$5:$A$1004,0)),0)),"Reducere de preț pe unitate. ","")))</f>
        <v/>
      </c>
      <c r="N283" s="28" t="str">
        <f>IF(B283="","",IFERROR(INDEX('Registru stornări'!$D$5:$D$304,MATCH(B283,'Registru stornări'!$B$5:$B$304,0)),""))</f>
        <v/>
      </c>
    </row>
    <row r="284" spans="1:14" x14ac:dyDescent="0.2">
      <c r="A284" s="1" t="str">
        <f t="shared" si="12"/>
        <v/>
      </c>
      <c r="B284" s="9"/>
      <c r="C284" s="10" t="str">
        <f>IF(B284="","",COUNTIF(INDEX($B:$B,5):B284,B284))</f>
        <v/>
      </c>
      <c r="D284" s="9"/>
      <c r="E284" s="24" t="str">
        <f>IF(OR(N284="",D284=""),"",IFERROR(INDEX('Facturi emise'!$G$5:$G$1004,MATCH(N284&amp;"|"&amp;D284,'Facturi emise'!$A$5:$A$1004,0)),""))</f>
        <v/>
      </c>
      <c r="F284" s="10" t="str">
        <f>IF(OR(N284="",D284=""),"",IFERROR(INDEX('Facturi emise'!$H$5:$H$1004,MATCH(N284&amp;"|"&amp;D284,'Facturi emise'!$A$5:$A$1004,0)),""))</f>
        <v/>
      </c>
      <c r="G284" s="24" t="str">
        <f>IF(OR(N284="",D284=""),"",IFERROR(INDEX('Facturi emise'!$I$5:$I$1004,MATCH(N284&amp;"|"&amp;D284,'Facturi emise'!$A$5:$A$1004,0)),""))</f>
        <v/>
      </c>
      <c r="H284" s="6"/>
      <c r="I284" s="14" t="str">
        <f>IF(OR(N284="",D284=""),"",IFERROR(INDEX('Facturi emise'!$J$5:$J$1004,MATCH(N284&amp;"|"&amp;D284,'Facturi emise'!$A$5:$A$1004,0)),""))</f>
        <v/>
      </c>
      <c r="J284" s="25" t="str">
        <f>IF(OR(N284="",D284=""),"",IFERROR(INDEX('Facturi emise'!$K$5:$K$1004,MATCH(N284&amp;"|"&amp;D284,'Facturi emise'!$A$5:$A$1004,0)),""))</f>
        <v/>
      </c>
      <c r="K284" s="26" t="str">
        <f t="shared" si="13"/>
        <v/>
      </c>
      <c r="L284" s="26" t="str">
        <f t="shared" si="14"/>
        <v/>
      </c>
      <c r="M284" s="27" t="str">
        <f>IF(B284="","",TRIM(IF(N284="","Factura storno nu există în registru. ",IF(ISNA(MATCH(N284&amp;"|"&amp;D284,'Facturi emise'!$A$5:$A$1004,0)),"Linia nu există în factura inițială. ",""))&amp;IF(N(H284)&lt;=0,"Lipsește cantitatea stornată. ","")&amp;IF(AND(N(I284)=IFERROR(INDEX('Facturi emise'!$J$5:$J$1004,MATCH(N284&amp;"|"&amp;D284,'Facturi emise'!$A$5:$A$1004,0)),0),SUMIFS($H$5:$H$1004,$N$5:$N$1004,N284,$D$5:$D$1004,D284,$I$5:$I$1004,I284)&gt;N(G284)),"Stornezi mai mult decât s-a facturat. ","")&amp;IF(AND(N(I284)&gt;0,N(I284)&lt;IFERROR(INDEX('Facturi emise'!$J$5:$J$1004,MATCH(N284&amp;"|"&amp;D284,'Facturi emise'!$A$5:$A$1004,0)),0)),"Reducere de preț pe unitate. ","")))</f>
        <v/>
      </c>
      <c r="N284" s="28" t="str">
        <f>IF(B284="","",IFERROR(INDEX('Registru stornări'!$D$5:$D$304,MATCH(B284,'Registru stornări'!$B$5:$B$304,0)),""))</f>
        <v/>
      </c>
    </row>
    <row r="285" spans="1:14" x14ac:dyDescent="0.2">
      <c r="A285" s="1" t="str">
        <f t="shared" si="12"/>
        <v/>
      </c>
      <c r="B285" s="9"/>
      <c r="C285" s="10" t="str">
        <f>IF(B285="","",COUNTIF(INDEX($B:$B,5):B285,B285))</f>
        <v/>
      </c>
      <c r="D285" s="9"/>
      <c r="E285" s="24" t="str">
        <f>IF(OR(N285="",D285=""),"",IFERROR(INDEX('Facturi emise'!$G$5:$G$1004,MATCH(N285&amp;"|"&amp;D285,'Facturi emise'!$A$5:$A$1004,0)),""))</f>
        <v/>
      </c>
      <c r="F285" s="10" t="str">
        <f>IF(OR(N285="",D285=""),"",IFERROR(INDEX('Facturi emise'!$H$5:$H$1004,MATCH(N285&amp;"|"&amp;D285,'Facturi emise'!$A$5:$A$1004,0)),""))</f>
        <v/>
      </c>
      <c r="G285" s="24" t="str">
        <f>IF(OR(N285="",D285=""),"",IFERROR(INDEX('Facturi emise'!$I$5:$I$1004,MATCH(N285&amp;"|"&amp;D285,'Facturi emise'!$A$5:$A$1004,0)),""))</f>
        <v/>
      </c>
      <c r="H285" s="6"/>
      <c r="I285" s="14" t="str">
        <f>IF(OR(N285="",D285=""),"",IFERROR(INDEX('Facturi emise'!$J$5:$J$1004,MATCH(N285&amp;"|"&amp;D285,'Facturi emise'!$A$5:$A$1004,0)),""))</f>
        <v/>
      </c>
      <c r="J285" s="25" t="str">
        <f>IF(OR(N285="",D285=""),"",IFERROR(INDEX('Facturi emise'!$K$5:$K$1004,MATCH(N285&amp;"|"&amp;D285,'Facturi emise'!$A$5:$A$1004,0)),""))</f>
        <v/>
      </c>
      <c r="K285" s="26" t="str">
        <f t="shared" si="13"/>
        <v/>
      </c>
      <c r="L285" s="26" t="str">
        <f t="shared" si="14"/>
        <v/>
      </c>
      <c r="M285" s="27" t="str">
        <f>IF(B285="","",TRIM(IF(N285="","Factura storno nu există în registru. ",IF(ISNA(MATCH(N285&amp;"|"&amp;D285,'Facturi emise'!$A$5:$A$1004,0)),"Linia nu există în factura inițială. ",""))&amp;IF(N(H285)&lt;=0,"Lipsește cantitatea stornată. ","")&amp;IF(AND(N(I285)=IFERROR(INDEX('Facturi emise'!$J$5:$J$1004,MATCH(N285&amp;"|"&amp;D285,'Facturi emise'!$A$5:$A$1004,0)),0),SUMIFS($H$5:$H$1004,$N$5:$N$1004,N285,$D$5:$D$1004,D285,$I$5:$I$1004,I285)&gt;N(G285)),"Stornezi mai mult decât s-a facturat. ","")&amp;IF(AND(N(I285)&gt;0,N(I285)&lt;IFERROR(INDEX('Facturi emise'!$J$5:$J$1004,MATCH(N285&amp;"|"&amp;D285,'Facturi emise'!$A$5:$A$1004,0)),0)),"Reducere de preț pe unitate. ","")))</f>
        <v/>
      </c>
      <c r="N285" s="28" t="str">
        <f>IF(B285="","",IFERROR(INDEX('Registru stornări'!$D$5:$D$304,MATCH(B285,'Registru stornări'!$B$5:$B$304,0)),""))</f>
        <v/>
      </c>
    </row>
    <row r="286" spans="1:14" x14ac:dyDescent="0.2">
      <c r="A286" s="1" t="str">
        <f t="shared" si="12"/>
        <v/>
      </c>
      <c r="B286" s="9"/>
      <c r="C286" s="10" t="str">
        <f>IF(B286="","",COUNTIF(INDEX($B:$B,5):B286,B286))</f>
        <v/>
      </c>
      <c r="D286" s="9"/>
      <c r="E286" s="24" t="str">
        <f>IF(OR(N286="",D286=""),"",IFERROR(INDEX('Facturi emise'!$G$5:$G$1004,MATCH(N286&amp;"|"&amp;D286,'Facturi emise'!$A$5:$A$1004,0)),""))</f>
        <v/>
      </c>
      <c r="F286" s="10" t="str">
        <f>IF(OR(N286="",D286=""),"",IFERROR(INDEX('Facturi emise'!$H$5:$H$1004,MATCH(N286&amp;"|"&amp;D286,'Facturi emise'!$A$5:$A$1004,0)),""))</f>
        <v/>
      </c>
      <c r="G286" s="24" t="str">
        <f>IF(OR(N286="",D286=""),"",IFERROR(INDEX('Facturi emise'!$I$5:$I$1004,MATCH(N286&amp;"|"&amp;D286,'Facturi emise'!$A$5:$A$1004,0)),""))</f>
        <v/>
      </c>
      <c r="H286" s="6"/>
      <c r="I286" s="14" t="str">
        <f>IF(OR(N286="",D286=""),"",IFERROR(INDEX('Facturi emise'!$J$5:$J$1004,MATCH(N286&amp;"|"&amp;D286,'Facturi emise'!$A$5:$A$1004,0)),""))</f>
        <v/>
      </c>
      <c r="J286" s="25" t="str">
        <f>IF(OR(N286="",D286=""),"",IFERROR(INDEX('Facturi emise'!$K$5:$K$1004,MATCH(N286&amp;"|"&amp;D286,'Facturi emise'!$A$5:$A$1004,0)),""))</f>
        <v/>
      </c>
      <c r="K286" s="26" t="str">
        <f t="shared" si="13"/>
        <v/>
      </c>
      <c r="L286" s="26" t="str">
        <f t="shared" si="14"/>
        <v/>
      </c>
      <c r="M286" s="27" t="str">
        <f>IF(B286="","",TRIM(IF(N286="","Factura storno nu există în registru. ",IF(ISNA(MATCH(N286&amp;"|"&amp;D286,'Facturi emise'!$A$5:$A$1004,0)),"Linia nu există în factura inițială. ",""))&amp;IF(N(H286)&lt;=0,"Lipsește cantitatea stornată. ","")&amp;IF(AND(N(I286)=IFERROR(INDEX('Facturi emise'!$J$5:$J$1004,MATCH(N286&amp;"|"&amp;D286,'Facturi emise'!$A$5:$A$1004,0)),0),SUMIFS($H$5:$H$1004,$N$5:$N$1004,N286,$D$5:$D$1004,D286,$I$5:$I$1004,I286)&gt;N(G286)),"Stornezi mai mult decât s-a facturat. ","")&amp;IF(AND(N(I286)&gt;0,N(I286)&lt;IFERROR(INDEX('Facturi emise'!$J$5:$J$1004,MATCH(N286&amp;"|"&amp;D286,'Facturi emise'!$A$5:$A$1004,0)),0)),"Reducere de preț pe unitate. ","")))</f>
        <v/>
      </c>
      <c r="N286" s="28" t="str">
        <f>IF(B286="","",IFERROR(INDEX('Registru stornări'!$D$5:$D$304,MATCH(B286,'Registru stornări'!$B$5:$B$304,0)),""))</f>
        <v/>
      </c>
    </row>
    <row r="287" spans="1:14" x14ac:dyDescent="0.2">
      <c r="A287" s="1" t="str">
        <f t="shared" si="12"/>
        <v/>
      </c>
      <c r="B287" s="9"/>
      <c r="C287" s="10" t="str">
        <f>IF(B287="","",COUNTIF(INDEX($B:$B,5):B287,B287))</f>
        <v/>
      </c>
      <c r="D287" s="9"/>
      <c r="E287" s="24" t="str">
        <f>IF(OR(N287="",D287=""),"",IFERROR(INDEX('Facturi emise'!$G$5:$G$1004,MATCH(N287&amp;"|"&amp;D287,'Facturi emise'!$A$5:$A$1004,0)),""))</f>
        <v/>
      </c>
      <c r="F287" s="10" t="str">
        <f>IF(OR(N287="",D287=""),"",IFERROR(INDEX('Facturi emise'!$H$5:$H$1004,MATCH(N287&amp;"|"&amp;D287,'Facturi emise'!$A$5:$A$1004,0)),""))</f>
        <v/>
      </c>
      <c r="G287" s="24" t="str">
        <f>IF(OR(N287="",D287=""),"",IFERROR(INDEX('Facturi emise'!$I$5:$I$1004,MATCH(N287&amp;"|"&amp;D287,'Facturi emise'!$A$5:$A$1004,0)),""))</f>
        <v/>
      </c>
      <c r="H287" s="6"/>
      <c r="I287" s="14" t="str">
        <f>IF(OR(N287="",D287=""),"",IFERROR(INDEX('Facturi emise'!$J$5:$J$1004,MATCH(N287&amp;"|"&amp;D287,'Facturi emise'!$A$5:$A$1004,0)),""))</f>
        <v/>
      </c>
      <c r="J287" s="25" t="str">
        <f>IF(OR(N287="",D287=""),"",IFERROR(INDEX('Facturi emise'!$K$5:$K$1004,MATCH(N287&amp;"|"&amp;D287,'Facturi emise'!$A$5:$A$1004,0)),""))</f>
        <v/>
      </c>
      <c r="K287" s="26" t="str">
        <f t="shared" si="13"/>
        <v/>
      </c>
      <c r="L287" s="26" t="str">
        <f t="shared" si="14"/>
        <v/>
      </c>
      <c r="M287" s="27" t="str">
        <f>IF(B287="","",TRIM(IF(N287="","Factura storno nu există în registru. ",IF(ISNA(MATCH(N287&amp;"|"&amp;D287,'Facturi emise'!$A$5:$A$1004,0)),"Linia nu există în factura inițială. ",""))&amp;IF(N(H287)&lt;=0,"Lipsește cantitatea stornată. ","")&amp;IF(AND(N(I287)=IFERROR(INDEX('Facturi emise'!$J$5:$J$1004,MATCH(N287&amp;"|"&amp;D287,'Facturi emise'!$A$5:$A$1004,0)),0),SUMIFS($H$5:$H$1004,$N$5:$N$1004,N287,$D$5:$D$1004,D287,$I$5:$I$1004,I287)&gt;N(G287)),"Stornezi mai mult decât s-a facturat. ","")&amp;IF(AND(N(I287)&gt;0,N(I287)&lt;IFERROR(INDEX('Facturi emise'!$J$5:$J$1004,MATCH(N287&amp;"|"&amp;D287,'Facturi emise'!$A$5:$A$1004,0)),0)),"Reducere de preț pe unitate. ","")))</f>
        <v/>
      </c>
      <c r="N287" s="28" t="str">
        <f>IF(B287="","",IFERROR(INDEX('Registru stornări'!$D$5:$D$304,MATCH(B287,'Registru stornări'!$B$5:$B$304,0)),""))</f>
        <v/>
      </c>
    </row>
    <row r="288" spans="1:14" x14ac:dyDescent="0.2">
      <c r="A288" s="1" t="str">
        <f t="shared" si="12"/>
        <v/>
      </c>
      <c r="B288" s="9"/>
      <c r="C288" s="10" t="str">
        <f>IF(B288="","",COUNTIF(INDEX($B:$B,5):B288,B288))</f>
        <v/>
      </c>
      <c r="D288" s="9"/>
      <c r="E288" s="24" t="str">
        <f>IF(OR(N288="",D288=""),"",IFERROR(INDEX('Facturi emise'!$G$5:$G$1004,MATCH(N288&amp;"|"&amp;D288,'Facturi emise'!$A$5:$A$1004,0)),""))</f>
        <v/>
      </c>
      <c r="F288" s="10" t="str">
        <f>IF(OR(N288="",D288=""),"",IFERROR(INDEX('Facturi emise'!$H$5:$H$1004,MATCH(N288&amp;"|"&amp;D288,'Facturi emise'!$A$5:$A$1004,0)),""))</f>
        <v/>
      </c>
      <c r="G288" s="24" t="str">
        <f>IF(OR(N288="",D288=""),"",IFERROR(INDEX('Facturi emise'!$I$5:$I$1004,MATCH(N288&amp;"|"&amp;D288,'Facturi emise'!$A$5:$A$1004,0)),""))</f>
        <v/>
      </c>
      <c r="H288" s="6"/>
      <c r="I288" s="14" t="str">
        <f>IF(OR(N288="",D288=""),"",IFERROR(INDEX('Facturi emise'!$J$5:$J$1004,MATCH(N288&amp;"|"&amp;D288,'Facturi emise'!$A$5:$A$1004,0)),""))</f>
        <v/>
      </c>
      <c r="J288" s="25" t="str">
        <f>IF(OR(N288="",D288=""),"",IFERROR(INDEX('Facturi emise'!$K$5:$K$1004,MATCH(N288&amp;"|"&amp;D288,'Facturi emise'!$A$5:$A$1004,0)),""))</f>
        <v/>
      </c>
      <c r="K288" s="26" t="str">
        <f t="shared" si="13"/>
        <v/>
      </c>
      <c r="L288" s="26" t="str">
        <f t="shared" si="14"/>
        <v/>
      </c>
      <c r="M288" s="27" t="str">
        <f>IF(B288="","",TRIM(IF(N288="","Factura storno nu există în registru. ",IF(ISNA(MATCH(N288&amp;"|"&amp;D288,'Facturi emise'!$A$5:$A$1004,0)),"Linia nu există în factura inițială. ",""))&amp;IF(N(H288)&lt;=0,"Lipsește cantitatea stornată. ","")&amp;IF(AND(N(I288)=IFERROR(INDEX('Facturi emise'!$J$5:$J$1004,MATCH(N288&amp;"|"&amp;D288,'Facturi emise'!$A$5:$A$1004,0)),0),SUMIFS($H$5:$H$1004,$N$5:$N$1004,N288,$D$5:$D$1004,D288,$I$5:$I$1004,I288)&gt;N(G288)),"Stornezi mai mult decât s-a facturat. ","")&amp;IF(AND(N(I288)&gt;0,N(I288)&lt;IFERROR(INDEX('Facturi emise'!$J$5:$J$1004,MATCH(N288&amp;"|"&amp;D288,'Facturi emise'!$A$5:$A$1004,0)),0)),"Reducere de preț pe unitate. ","")))</f>
        <v/>
      </c>
      <c r="N288" s="28" t="str">
        <f>IF(B288="","",IFERROR(INDEX('Registru stornări'!$D$5:$D$304,MATCH(B288,'Registru stornări'!$B$5:$B$304,0)),""))</f>
        <v/>
      </c>
    </row>
    <row r="289" spans="1:14" x14ac:dyDescent="0.2">
      <c r="A289" s="1" t="str">
        <f t="shared" si="12"/>
        <v/>
      </c>
      <c r="B289" s="9"/>
      <c r="C289" s="10" t="str">
        <f>IF(B289="","",COUNTIF(INDEX($B:$B,5):B289,B289))</f>
        <v/>
      </c>
      <c r="D289" s="9"/>
      <c r="E289" s="24" t="str">
        <f>IF(OR(N289="",D289=""),"",IFERROR(INDEX('Facturi emise'!$G$5:$G$1004,MATCH(N289&amp;"|"&amp;D289,'Facturi emise'!$A$5:$A$1004,0)),""))</f>
        <v/>
      </c>
      <c r="F289" s="10" t="str">
        <f>IF(OR(N289="",D289=""),"",IFERROR(INDEX('Facturi emise'!$H$5:$H$1004,MATCH(N289&amp;"|"&amp;D289,'Facturi emise'!$A$5:$A$1004,0)),""))</f>
        <v/>
      </c>
      <c r="G289" s="24" t="str">
        <f>IF(OR(N289="",D289=""),"",IFERROR(INDEX('Facturi emise'!$I$5:$I$1004,MATCH(N289&amp;"|"&amp;D289,'Facturi emise'!$A$5:$A$1004,0)),""))</f>
        <v/>
      </c>
      <c r="H289" s="6"/>
      <c r="I289" s="14" t="str">
        <f>IF(OR(N289="",D289=""),"",IFERROR(INDEX('Facturi emise'!$J$5:$J$1004,MATCH(N289&amp;"|"&amp;D289,'Facturi emise'!$A$5:$A$1004,0)),""))</f>
        <v/>
      </c>
      <c r="J289" s="25" t="str">
        <f>IF(OR(N289="",D289=""),"",IFERROR(INDEX('Facturi emise'!$K$5:$K$1004,MATCH(N289&amp;"|"&amp;D289,'Facturi emise'!$A$5:$A$1004,0)),""))</f>
        <v/>
      </c>
      <c r="K289" s="26" t="str">
        <f t="shared" si="13"/>
        <v/>
      </c>
      <c r="L289" s="26" t="str">
        <f t="shared" si="14"/>
        <v/>
      </c>
      <c r="M289" s="27" t="str">
        <f>IF(B289="","",TRIM(IF(N289="","Factura storno nu există în registru. ",IF(ISNA(MATCH(N289&amp;"|"&amp;D289,'Facturi emise'!$A$5:$A$1004,0)),"Linia nu există în factura inițială. ",""))&amp;IF(N(H289)&lt;=0,"Lipsește cantitatea stornată. ","")&amp;IF(AND(N(I289)=IFERROR(INDEX('Facturi emise'!$J$5:$J$1004,MATCH(N289&amp;"|"&amp;D289,'Facturi emise'!$A$5:$A$1004,0)),0),SUMIFS($H$5:$H$1004,$N$5:$N$1004,N289,$D$5:$D$1004,D289,$I$5:$I$1004,I289)&gt;N(G289)),"Stornezi mai mult decât s-a facturat. ","")&amp;IF(AND(N(I289)&gt;0,N(I289)&lt;IFERROR(INDEX('Facturi emise'!$J$5:$J$1004,MATCH(N289&amp;"|"&amp;D289,'Facturi emise'!$A$5:$A$1004,0)),0)),"Reducere de preț pe unitate. ","")))</f>
        <v/>
      </c>
      <c r="N289" s="28" t="str">
        <f>IF(B289="","",IFERROR(INDEX('Registru stornări'!$D$5:$D$304,MATCH(B289,'Registru stornări'!$B$5:$B$304,0)),""))</f>
        <v/>
      </c>
    </row>
    <row r="290" spans="1:14" x14ac:dyDescent="0.2">
      <c r="A290" s="1" t="str">
        <f t="shared" si="12"/>
        <v/>
      </c>
      <c r="B290" s="9"/>
      <c r="C290" s="10" t="str">
        <f>IF(B290="","",COUNTIF(INDEX($B:$B,5):B290,B290))</f>
        <v/>
      </c>
      <c r="D290" s="9"/>
      <c r="E290" s="24" t="str">
        <f>IF(OR(N290="",D290=""),"",IFERROR(INDEX('Facturi emise'!$G$5:$G$1004,MATCH(N290&amp;"|"&amp;D290,'Facturi emise'!$A$5:$A$1004,0)),""))</f>
        <v/>
      </c>
      <c r="F290" s="10" t="str">
        <f>IF(OR(N290="",D290=""),"",IFERROR(INDEX('Facturi emise'!$H$5:$H$1004,MATCH(N290&amp;"|"&amp;D290,'Facturi emise'!$A$5:$A$1004,0)),""))</f>
        <v/>
      </c>
      <c r="G290" s="24" t="str">
        <f>IF(OR(N290="",D290=""),"",IFERROR(INDEX('Facturi emise'!$I$5:$I$1004,MATCH(N290&amp;"|"&amp;D290,'Facturi emise'!$A$5:$A$1004,0)),""))</f>
        <v/>
      </c>
      <c r="H290" s="6"/>
      <c r="I290" s="14" t="str">
        <f>IF(OR(N290="",D290=""),"",IFERROR(INDEX('Facturi emise'!$J$5:$J$1004,MATCH(N290&amp;"|"&amp;D290,'Facturi emise'!$A$5:$A$1004,0)),""))</f>
        <v/>
      </c>
      <c r="J290" s="25" t="str">
        <f>IF(OR(N290="",D290=""),"",IFERROR(INDEX('Facturi emise'!$K$5:$K$1004,MATCH(N290&amp;"|"&amp;D290,'Facturi emise'!$A$5:$A$1004,0)),""))</f>
        <v/>
      </c>
      <c r="K290" s="26" t="str">
        <f t="shared" si="13"/>
        <v/>
      </c>
      <c r="L290" s="26" t="str">
        <f t="shared" si="14"/>
        <v/>
      </c>
      <c r="M290" s="27" t="str">
        <f>IF(B290="","",TRIM(IF(N290="","Factura storno nu există în registru. ",IF(ISNA(MATCH(N290&amp;"|"&amp;D290,'Facturi emise'!$A$5:$A$1004,0)),"Linia nu există în factura inițială. ",""))&amp;IF(N(H290)&lt;=0,"Lipsește cantitatea stornată. ","")&amp;IF(AND(N(I290)=IFERROR(INDEX('Facturi emise'!$J$5:$J$1004,MATCH(N290&amp;"|"&amp;D290,'Facturi emise'!$A$5:$A$1004,0)),0),SUMIFS($H$5:$H$1004,$N$5:$N$1004,N290,$D$5:$D$1004,D290,$I$5:$I$1004,I290)&gt;N(G290)),"Stornezi mai mult decât s-a facturat. ","")&amp;IF(AND(N(I290)&gt;0,N(I290)&lt;IFERROR(INDEX('Facturi emise'!$J$5:$J$1004,MATCH(N290&amp;"|"&amp;D290,'Facturi emise'!$A$5:$A$1004,0)),0)),"Reducere de preț pe unitate. ","")))</f>
        <v/>
      </c>
      <c r="N290" s="28" t="str">
        <f>IF(B290="","",IFERROR(INDEX('Registru stornări'!$D$5:$D$304,MATCH(B290,'Registru stornări'!$B$5:$B$304,0)),""))</f>
        <v/>
      </c>
    </row>
    <row r="291" spans="1:14" x14ac:dyDescent="0.2">
      <c r="A291" s="1" t="str">
        <f t="shared" si="12"/>
        <v/>
      </c>
      <c r="B291" s="9"/>
      <c r="C291" s="10" t="str">
        <f>IF(B291="","",COUNTIF(INDEX($B:$B,5):B291,B291))</f>
        <v/>
      </c>
      <c r="D291" s="9"/>
      <c r="E291" s="24" t="str">
        <f>IF(OR(N291="",D291=""),"",IFERROR(INDEX('Facturi emise'!$G$5:$G$1004,MATCH(N291&amp;"|"&amp;D291,'Facturi emise'!$A$5:$A$1004,0)),""))</f>
        <v/>
      </c>
      <c r="F291" s="10" t="str">
        <f>IF(OR(N291="",D291=""),"",IFERROR(INDEX('Facturi emise'!$H$5:$H$1004,MATCH(N291&amp;"|"&amp;D291,'Facturi emise'!$A$5:$A$1004,0)),""))</f>
        <v/>
      </c>
      <c r="G291" s="24" t="str">
        <f>IF(OR(N291="",D291=""),"",IFERROR(INDEX('Facturi emise'!$I$5:$I$1004,MATCH(N291&amp;"|"&amp;D291,'Facturi emise'!$A$5:$A$1004,0)),""))</f>
        <v/>
      </c>
      <c r="H291" s="6"/>
      <c r="I291" s="14" t="str">
        <f>IF(OR(N291="",D291=""),"",IFERROR(INDEX('Facturi emise'!$J$5:$J$1004,MATCH(N291&amp;"|"&amp;D291,'Facturi emise'!$A$5:$A$1004,0)),""))</f>
        <v/>
      </c>
      <c r="J291" s="25" t="str">
        <f>IF(OR(N291="",D291=""),"",IFERROR(INDEX('Facturi emise'!$K$5:$K$1004,MATCH(N291&amp;"|"&amp;D291,'Facturi emise'!$A$5:$A$1004,0)),""))</f>
        <v/>
      </c>
      <c r="K291" s="26" t="str">
        <f t="shared" si="13"/>
        <v/>
      </c>
      <c r="L291" s="26" t="str">
        <f t="shared" si="14"/>
        <v/>
      </c>
      <c r="M291" s="27" t="str">
        <f>IF(B291="","",TRIM(IF(N291="","Factura storno nu există în registru. ",IF(ISNA(MATCH(N291&amp;"|"&amp;D291,'Facturi emise'!$A$5:$A$1004,0)),"Linia nu există în factura inițială. ",""))&amp;IF(N(H291)&lt;=0,"Lipsește cantitatea stornată. ","")&amp;IF(AND(N(I291)=IFERROR(INDEX('Facturi emise'!$J$5:$J$1004,MATCH(N291&amp;"|"&amp;D291,'Facturi emise'!$A$5:$A$1004,0)),0),SUMIFS($H$5:$H$1004,$N$5:$N$1004,N291,$D$5:$D$1004,D291,$I$5:$I$1004,I291)&gt;N(G291)),"Stornezi mai mult decât s-a facturat. ","")&amp;IF(AND(N(I291)&gt;0,N(I291)&lt;IFERROR(INDEX('Facturi emise'!$J$5:$J$1004,MATCH(N291&amp;"|"&amp;D291,'Facturi emise'!$A$5:$A$1004,0)),0)),"Reducere de preț pe unitate. ","")))</f>
        <v/>
      </c>
      <c r="N291" s="28" t="str">
        <f>IF(B291="","",IFERROR(INDEX('Registru stornări'!$D$5:$D$304,MATCH(B291,'Registru stornări'!$B$5:$B$304,0)),""))</f>
        <v/>
      </c>
    </row>
    <row r="292" spans="1:14" x14ac:dyDescent="0.2">
      <c r="A292" s="1" t="str">
        <f t="shared" si="12"/>
        <v/>
      </c>
      <c r="B292" s="9"/>
      <c r="C292" s="10" t="str">
        <f>IF(B292="","",COUNTIF(INDEX($B:$B,5):B292,B292))</f>
        <v/>
      </c>
      <c r="D292" s="9"/>
      <c r="E292" s="24" t="str">
        <f>IF(OR(N292="",D292=""),"",IFERROR(INDEX('Facturi emise'!$G$5:$G$1004,MATCH(N292&amp;"|"&amp;D292,'Facturi emise'!$A$5:$A$1004,0)),""))</f>
        <v/>
      </c>
      <c r="F292" s="10" t="str">
        <f>IF(OR(N292="",D292=""),"",IFERROR(INDEX('Facturi emise'!$H$5:$H$1004,MATCH(N292&amp;"|"&amp;D292,'Facturi emise'!$A$5:$A$1004,0)),""))</f>
        <v/>
      </c>
      <c r="G292" s="24" t="str">
        <f>IF(OR(N292="",D292=""),"",IFERROR(INDEX('Facturi emise'!$I$5:$I$1004,MATCH(N292&amp;"|"&amp;D292,'Facturi emise'!$A$5:$A$1004,0)),""))</f>
        <v/>
      </c>
      <c r="H292" s="6"/>
      <c r="I292" s="14" t="str">
        <f>IF(OR(N292="",D292=""),"",IFERROR(INDEX('Facturi emise'!$J$5:$J$1004,MATCH(N292&amp;"|"&amp;D292,'Facturi emise'!$A$5:$A$1004,0)),""))</f>
        <v/>
      </c>
      <c r="J292" s="25" t="str">
        <f>IF(OR(N292="",D292=""),"",IFERROR(INDEX('Facturi emise'!$K$5:$K$1004,MATCH(N292&amp;"|"&amp;D292,'Facturi emise'!$A$5:$A$1004,0)),""))</f>
        <v/>
      </c>
      <c r="K292" s="26" t="str">
        <f t="shared" si="13"/>
        <v/>
      </c>
      <c r="L292" s="26" t="str">
        <f t="shared" si="14"/>
        <v/>
      </c>
      <c r="M292" s="27" t="str">
        <f>IF(B292="","",TRIM(IF(N292="","Factura storno nu există în registru. ",IF(ISNA(MATCH(N292&amp;"|"&amp;D292,'Facturi emise'!$A$5:$A$1004,0)),"Linia nu există în factura inițială. ",""))&amp;IF(N(H292)&lt;=0,"Lipsește cantitatea stornată. ","")&amp;IF(AND(N(I292)=IFERROR(INDEX('Facturi emise'!$J$5:$J$1004,MATCH(N292&amp;"|"&amp;D292,'Facturi emise'!$A$5:$A$1004,0)),0),SUMIFS($H$5:$H$1004,$N$5:$N$1004,N292,$D$5:$D$1004,D292,$I$5:$I$1004,I292)&gt;N(G292)),"Stornezi mai mult decât s-a facturat. ","")&amp;IF(AND(N(I292)&gt;0,N(I292)&lt;IFERROR(INDEX('Facturi emise'!$J$5:$J$1004,MATCH(N292&amp;"|"&amp;D292,'Facturi emise'!$A$5:$A$1004,0)),0)),"Reducere de preț pe unitate. ","")))</f>
        <v/>
      </c>
      <c r="N292" s="28" t="str">
        <f>IF(B292="","",IFERROR(INDEX('Registru stornări'!$D$5:$D$304,MATCH(B292,'Registru stornări'!$B$5:$B$304,0)),""))</f>
        <v/>
      </c>
    </row>
    <row r="293" spans="1:14" x14ac:dyDescent="0.2">
      <c r="A293" s="1" t="str">
        <f t="shared" si="12"/>
        <v/>
      </c>
      <c r="B293" s="9"/>
      <c r="C293" s="10" t="str">
        <f>IF(B293="","",COUNTIF(INDEX($B:$B,5):B293,B293))</f>
        <v/>
      </c>
      <c r="D293" s="9"/>
      <c r="E293" s="24" t="str">
        <f>IF(OR(N293="",D293=""),"",IFERROR(INDEX('Facturi emise'!$G$5:$G$1004,MATCH(N293&amp;"|"&amp;D293,'Facturi emise'!$A$5:$A$1004,0)),""))</f>
        <v/>
      </c>
      <c r="F293" s="10" t="str">
        <f>IF(OR(N293="",D293=""),"",IFERROR(INDEX('Facturi emise'!$H$5:$H$1004,MATCH(N293&amp;"|"&amp;D293,'Facturi emise'!$A$5:$A$1004,0)),""))</f>
        <v/>
      </c>
      <c r="G293" s="24" t="str">
        <f>IF(OR(N293="",D293=""),"",IFERROR(INDEX('Facturi emise'!$I$5:$I$1004,MATCH(N293&amp;"|"&amp;D293,'Facturi emise'!$A$5:$A$1004,0)),""))</f>
        <v/>
      </c>
      <c r="H293" s="6"/>
      <c r="I293" s="14" t="str">
        <f>IF(OR(N293="",D293=""),"",IFERROR(INDEX('Facturi emise'!$J$5:$J$1004,MATCH(N293&amp;"|"&amp;D293,'Facturi emise'!$A$5:$A$1004,0)),""))</f>
        <v/>
      </c>
      <c r="J293" s="25" t="str">
        <f>IF(OR(N293="",D293=""),"",IFERROR(INDEX('Facturi emise'!$K$5:$K$1004,MATCH(N293&amp;"|"&amp;D293,'Facturi emise'!$A$5:$A$1004,0)),""))</f>
        <v/>
      </c>
      <c r="K293" s="26" t="str">
        <f t="shared" si="13"/>
        <v/>
      </c>
      <c r="L293" s="26" t="str">
        <f t="shared" si="14"/>
        <v/>
      </c>
      <c r="M293" s="27" t="str">
        <f>IF(B293="","",TRIM(IF(N293="","Factura storno nu există în registru. ",IF(ISNA(MATCH(N293&amp;"|"&amp;D293,'Facturi emise'!$A$5:$A$1004,0)),"Linia nu există în factura inițială. ",""))&amp;IF(N(H293)&lt;=0,"Lipsește cantitatea stornată. ","")&amp;IF(AND(N(I293)=IFERROR(INDEX('Facturi emise'!$J$5:$J$1004,MATCH(N293&amp;"|"&amp;D293,'Facturi emise'!$A$5:$A$1004,0)),0),SUMIFS($H$5:$H$1004,$N$5:$N$1004,N293,$D$5:$D$1004,D293,$I$5:$I$1004,I293)&gt;N(G293)),"Stornezi mai mult decât s-a facturat. ","")&amp;IF(AND(N(I293)&gt;0,N(I293)&lt;IFERROR(INDEX('Facturi emise'!$J$5:$J$1004,MATCH(N293&amp;"|"&amp;D293,'Facturi emise'!$A$5:$A$1004,0)),0)),"Reducere de preț pe unitate. ","")))</f>
        <v/>
      </c>
      <c r="N293" s="28" t="str">
        <f>IF(B293="","",IFERROR(INDEX('Registru stornări'!$D$5:$D$304,MATCH(B293,'Registru stornări'!$B$5:$B$304,0)),""))</f>
        <v/>
      </c>
    </row>
    <row r="294" spans="1:14" x14ac:dyDescent="0.2">
      <c r="A294" s="1" t="str">
        <f t="shared" si="12"/>
        <v/>
      </c>
      <c r="B294" s="9"/>
      <c r="C294" s="10" t="str">
        <f>IF(B294="","",COUNTIF(INDEX($B:$B,5):B294,B294))</f>
        <v/>
      </c>
      <c r="D294" s="9"/>
      <c r="E294" s="24" t="str">
        <f>IF(OR(N294="",D294=""),"",IFERROR(INDEX('Facturi emise'!$G$5:$G$1004,MATCH(N294&amp;"|"&amp;D294,'Facturi emise'!$A$5:$A$1004,0)),""))</f>
        <v/>
      </c>
      <c r="F294" s="10" t="str">
        <f>IF(OR(N294="",D294=""),"",IFERROR(INDEX('Facturi emise'!$H$5:$H$1004,MATCH(N294&amp;"|"&amp;D294,'Facturi emise'!$A$5:$A$1004,0)),""))</f>
        <v/>
      </c>
      <c r="G294" s="24" t="str">
        <f>IF(OR(N294="",D294=""),"",IFERROR(INDEX('Facturi emise'!$I$5:$I$1004,MATCH(N294&amp;"|"&amp;D294,'Facturi emise'!$A$5:$A$1004,0)),""))</f>
        <v/>
      </c>
      <c r="H294" s="6"/>
      <c r="I294" s="14" t="str">
        <f>IF(OR(N294="",D294=""),"",IFERROR(INDEX('Facturi emise'!$J$5:$J$1004,MATCH(N294&amp;"|"&amp;D294,'Facturi emise'!$A$5:$A$1004,0)),""))</f>
        <v/>
      </c>
      <c r="J294" s="25" t="str">
        <f>IF(OR(N294="",D294=""),"",IFERROR(INDEX('Facturi emise'!$K$5:$K$1004,MATCH(N294&amp;"|"&amp;D294,'Facturi emise'!$A$5:$A$1004,0)),""))</f>
        <v/>
      </c>
      <c r="K294" s="26" t="str">
        <f t="shared" si="13"/>
        <v/>
      </c>
      <c r="L294" s="26" t="str">
        <f t="shared" si="14"/>
        <v/>
      </c>
      <c r="M294" s="27" t="str">
        <f>IF(B294="","",TRIM(IF(N294="","Factura storno nu există în registru. ",IF(ISNA(MATCH(N294&amp;"|"&amp;D294,'Facturi emise'!$A$5:$A$1004,0)),"Linia nu există în factura inițială. ",""))&amp;IF(N(H294)&lt;=0,"Lipsește cantitatea stornată. ","")&amp;IF(AND(N(I294)=IFERROR(INDEX('Facturi emise'!$J$5:$J$1004,MATCH(N294&amp;"|"&amp;D294,'Facturi emise'!$A$5:$A$1004,0)),0),SUMIFS($H$5:$H$1004,$N$5:$N$1004,N294,$D$5:$D$1004,D294,$I$5:$I$1004,I294)&gt;N(G294)),"Stornezi mai mult decât s-a facturat. ","")&amp;IF(AND(N(I294)&gt;0,N(I294)&lt;IFERROR(INDEX('Facturi emise'!$J$5:$J$1004,MATCH(N294&amp;"|"&amp;D294,'Facturi emise'!$A$5:$A$1004,0)),0)),"Reducere de preț pe unitate. ","")))</f>
        <v/>
      </c>
      <c r="N294" s="28" t="str">
        <f>IF(B294="","",IFERROR(INDEX('Registru stornări'!$D$5:$D$304,MATCH(B294,'Registru stornări'!$B$5:$B$304,0)),""))</f>
        <v/>
      </c>
    </row>
    <row r="295" spans="1:14" x14ac:dyDescent="0.2">
      <c r="A295" s="1" t="str">
        <f t="shared" si="12"/>
        <v/>
      </c>
      <c r="B295" s="9"/>
      <c r="C295" s="10" t="str">
        <f>IF(B295="","",COUNTIF(INDEX($B:$B,5):B295,B295))</f>
        <v/>
      </c>
      <c r="D295" s="9"/>
      <c r="E295" s="24" t="str">
        <f>IF(OR(N295="",D295=""),"",IFERROR(INDEX('Facturi emise'!$G$5:$G$1004,MATCH(N295&amp;"|"&amp;D295,'Facturi emise'!$A$5:$A$1004,0)),""))</f>
        <v/>
      </c>
      <c r="F295" s="10" t="str">
        <f>IF(OR(N295="",D295=""),"",IFERROR(INDEX('Facturi emise'!$H$5:$H$1004,MATCH(N295&amp;"|"&amp;D295,'Facturi emise'!$A$5:$A$1004,0)),""))</f>
        <v/>
      </c>
      <c r="G295" s="24" t="str">
        <f>IF(OR(N295="",D295=""),"",IFERROR(INDEX('Facturi emise'!$I$5:$I$1004,MATCH(N295&amp;"|"&amp;D295,'Facturi emise'!$A$5:$A$1004,0)),""))</f>
        <v/>
      </c>
      <c r="H295" s="6"/>
      <c r="I295" s="14" t="str">
        <f>IF(OR(N295="",D295=""),"",IFERROR(INDEX('Facturi emise'!$J$5:$J$1004,MATCH(N295&amp;"|"&amp;D295,'Facturi emise'!$A$5:$A$1004,0)),""))</f>
        <v/>
      </c>
      <c r="J295" s="25" t="str">
        <f>IF(OR(N295="",D295=""),"",IFERROR(INDEX('Facturi emise'!$K$5:$K$1004,MATCH(N295&amp;"|"&amp;D295,'Facturi emise'!$A$5:$A$1004,0)),""))</f>
        <v/>
      </c>
      <c r="K295" s="26" t="str">
        <f t="shared" si="13"/>
        <v/>
      </c>
      <c r="L295" s="26" t="str">
        <f t="shared" si="14"/>
        <v/>
      </c>
      <c r="M295" s="27" t="str">
        <f>IF(B295="","",TRIM(IF(N295="","Factura storno nu există în registru. ",IF(ISNA(MATCH(N295&amp;"|"&amp;D295,'Facturi emise'!$A$5:$A$1004,0)),"Linia nu există în factura inițială. ",""))&amp;IF(N(H295)&lt;=0,"Lipsește cantitatea stornată. ","")&amp;IF(AND(N(I295)=IFERROR(INDEX('Facturi emise'!$J$5:$J$1004,MATCH(N295&amp;"|"&amp;D295,'Facturi emise'!$A$5:$A$1004,0)),0),SUMIFS($H$5:$H$1004,$N$5:$N$1004,N295,$D$5:$D$1004,D295,$I$5:$I$1004,I295)&gt;N(G295)),"Stornezi mai mult decât s-a facturat. ","")&amp;IF(AND(N(I295)&gt;0,N(I295)&lt;IFERROR(INDEX('Facturi emise'!$J$5:$J$1004,MATCH(N295&amp;"|"&amp;D295,'Facturi emise'!$A$5:$A$1004,0)),0)),"Reducere de preț pe unitate. ","")))</f>
        <v/>
      </c>
      <c r="N295" s="28" t="str">
        <f>IF(B295="","",IFERROR(INDEX('Registru stornări'!$D$5:$D$304,MATCH(B295,'Registru stornări'!$B$5:$B$304,0)),""))</f>
        <v/>
      </c>
    </row>
    <row r="296" spans="1:14" x14ac:dyDescent="0.2">
      <c r="A296" s="1" t="str">
        <f t="shared" si="12"/>
        <v/>
      </c>
      <c r="B296" s="9"/>
      <c r="C296" s="10" t="str">
        <f>IF(B296="","",COUNTIF(INDEX($B:$B,5):B296,B296))</f>
        <v/>
      </c>
      <c r="D296" s="9"/>
      <c r="E296" s="24" t="str">
        <f>IF(OR(N296="",D296=""),"",IFERROR(INDEX('Facturi emise'!$G$5:$G$1004,MATCH(N296&amp;"|"&amp;D296,'Facturi emise'!$A$5:$A$1004,0)),""))</f>
        <v/>
      </c>
      <c r="F296" s="10" t="str">
        <f>IF(OR(N296="",D296=""),"",IFERROR(INDEX('Facturi emise'!$H$5:$H$1004,MATCH(N296&amp;"|"&amp;D296,'Facturi emise'!$A$5:$A$1004,0)),""))</f>
        <v/>
      </c>
      <c r="G296" s="24" t="str">
        <f>IF(OR(N296="",D296=""),"",IFERROR(INDEX('Facturi emise'!$I$5:$I$1004,MATCH(N296&amp;"|"&amp;D296,'Facturi emise'!$A$5:$A$1004,0)),""))</f>
        <v/>
      </c>
      <c r="H296" s="6"/>
      <c r="I296" s="14" t="str">
        <f>IF(OR(N296="",D296=""),"",IFERROR(INDEX('Facturi emise'!$J$5:$J$1004,MATCH(N296&amp;"|"&amp;D296,'Facturi emise'!$A$5:$A$1004,0)),""))</f>
        <v/>
      </c>
      <c r="J296" s="25" t="str">
        <f>IF(OR(N296="",D296=""),"",IFERROR(INDEX('Facturi emise'!$K$5:$K$1004,MATCH(N296&amp;"|"&amp;D296,'Facturi emise'!$A$5:$A$1004,0)),""))</f>
        <v/>
      </c>
      <c r="K296" s="26" t="str">
        <f t="shared" si="13"/>
        <v/>
      </c>
      <c r="L296" s="26" t="str">
        <f t="shared" si="14"/>
        <v/>
      </c>
      <c r="M296" s="27" t="str">
        <f>IF(B296="","",TRIM(IF(N296="","Factura storno nu există în registru. ",IF(ISNA(MATCH(N296&amp;"|"&amp;D296,'Facturi emise'!$A$5:$A$1004,0)),"Linia nu există în factura inițială. ",""))&amp;IF(N(H296)&lt;=0,"Lipsește cantitatea stornată. ","")&amp;IF(AND(N(I296)=IFERROR(INDEX('Facturi emise'!$J$5:$J$1004,MATCH(N296&amp;"|"&amp;D296,'Facturi emise'!$A$5:$A$1004,0)),0),SUMIFS($H$5:$H$1004,$N$5:$N$1004,N296,$D$5:$D$1004,D296,$I$5:$I$1004,I296)&gt;N(G296)),"Stornezi mai mult decât s-a facturat. ","")&amp;IF(AND(N(I296)&gt;0,N(I296)&lt;IFERROR(INDEX('Facturi emise'!$J$5:$J$1004,MATCH(N296&amp;"|"&amp;D296,'Facturi emise'!$A$5:$A$1004,0)),0)),"Reducere de preț pe unitate. ","")))</f>
        <v/>
      </c>
      <c r="N296" s="28" t="str">
        <f>IF(B296="","",IFERROR(INDEX('Registru stornări'!$D$5:$D$304,MATCH(B296,'Registru stornări'!$B$5:$B$304,0)),""))</f>
        <v/>
      </c>
    </row>
    <row r="297" spans="1:14" x14ac:dyDescent="0.2">
      <c r="A297" s="1" t="str">
        <f t="shared" si="12"/>
        <v/>
      </c>
      <c r="B297" s="9"/>
      <c r="C297" s="10" t="str">
        <f>IF(B297="","",COUNTIF(INDEX($B:$B,5):B297,B297))</f>
        <v/>
      </c>
      <c r="D297" s="9"/>
      <c r="E297" s="24" t="str">
        <f>IF(OR(N297="",D297=""),"",IFERROR(INDEX('Facturi emise'!$G$5:$G$1004,MATCH(N297&amp;"|"&amp;D297,'Facturi emise'!$A$5:$A$1004,0)),""))</f>
        <v/>
      </c>
      <c r="F297" s="10" t="str">
        <f>IF(OR(N297="",D297=""),"",IFERROR(INDEX('Facturi emise'!$H$5:$H$1004,MATCH(N297&amp;"|"&amp;D297,'Facturi emise'!$A$5:$A$1004,0)),""))</f>
        <v/>
      </c>
      <c r="G297" s="24" t="str">
        <f>IF(OR(N297="",D297=""),"",IFERROR(INDEX('Facturi emise'!$I$5:$I$1004,MATCH(N297&amp;"|"&amp;D297,'Facturi emise'!$A$5:$A$1004,0)),""))</f>
        <v/>
      </c>
      <c r="H297" s="6"/>
      <c r="I297" s="14" t="str">
        <f>IF(OR(N297="",D297=""),"",IFERROR(INDEX('Facturi emise'!$J$5:$J$1004,MATCH(N297&amp;"|"&amp;D297,'Facturi emise'!$A$5:$A$1004,0)),""))</f>
        <v/>
      </c>
      <c r="J297" s="25" t="str">
        <f>IF(OR(N297="",D297=""),"",IFERROR(INDEX('Facturi emise'!$K$5:$K$1004,MATCH(N297&amp;"|"&amp;D297,'Facturi emise'!$A$5:$A$1004,0)),""))</f>
        <v/>
      </c>
      <c r="K297" s="26" t="str">
        <f t="shared" si="13"/>
        <v/>
      </c>
      <c r="L297" s="26" t="str">
        <f t="shared" si="14"/>
        <v/>
      </c>
      <c r="M297" s="27" t="str">
        <f>IF(B297="","",TRIM(IF(N297="","Factura storno nu există în registru. ",IF(ISNA(MATCH(N297&amp;"|"&amp;D297,'Facturi emise'!$A$5:$A$1004,0)),"Linia nu există în factura inițială. ",""))&amp;IF(N(H297)&lt;=0,"Lipsește cantitatea stornată. ","")&amp;IF(AND(N(I297)=IFERROR(INDEX('Facturi emise'!$J$5:$J$1004,MATCH(N297&amp;"|"&amp;D297,'Facturi emise'!$A$5:$A$1004,0)),0),SUMIFS($H$5:$H$1004,$N$5:$N$1004,N297,$D$5:$D$1004,D297,$I$5:$I$1004,I297)&gt;N(G297)),"Stornezi mai mult decât s-a facturat. ","")&amp;IF(AND(N(I297)&gt;0,N(I297)&lt;IFERROR(INDEX('Facturi emise'!$J$5:$J$1004,MATCH(N297&amp;"|"&amp;D297,'Facturi emise'!$A$5:$A$1004,0)),0)),"Reducere de preț pe unitate. ","")))</f>
        <v/>
      </c>
      <c r="N297" s="28" t="str">
        <f>IF(B297="","",IFERROR(INDEX('Registru stornări'!$D$5:$D$304,MATCH(B297,'Registru stornări'!$B$5:$B$304,0)),""))</f>
        <v/>
      </c>
    </row>
    <row r="298" spans="1:14" x14ac:dyDescent="0.2">
      <c r="A298" s="1" t="str">
        <f t="shared" si="12"/>
        <v/>
      </c>
      <c r="B298" s="9"/>
      <c r="C298" s="10" t="str">
        <f>IF(B298="","",COUNTIF(INDEX($B:$B,5):B298,B298))</f>
        <v/>
      </c>
      <c r="D298" s="9"/>
      <c r="E298" s="24" t="str">
        <f>IF(OR(N298="",D298=""),"",IFERROR(INDEX('Facturi emise'!$G$5:$G$1004,MATCH(N298&amp;"|"&amp;D298,'Facturi emise'!$A$5:$A$1004,0)),""))</f>
        <v/>
      </c>
      <c r="F298" s="10" t="str">
        <f>IF(OR(N298="",D298=""),"",IFERROR(INDEX('Facturi emise'!$H$5:$H$1004,MATCH(N298&amp;"|"&amp;D298,'Facturi emise'!$A$5:$A$1004,0)),""))</f>
        <v/>
      </c>
      <c r="G298" s="24" t="str">
        <f>IF(OR(N298="",D298=""),"",IFERROR(INDEX('Facturi emise'!$I$5:$I$1004,MATCH(N298&amp;"|"&amp;D298,'Facturi emise'!$A$5:$A$1004,0)),""))</f>
        <v/>
      </c>
      <c r="H298" s="6"/>
      <c r="I298" s="14" t="str">
        <f>IF(OR(N298="",D298=""),"",IFERROR(INDEX('Facturi emise'!$J$5:$J$1004,MATCH(N298&amp;"|"&amp;D298,'Facturi emise'!$A$5:$A$1004,0)),""))</f>
        <v/>
      </c>
      <c r="J298" s="25" t="str">
        <f>IF(OR(N298="",D298=""),"",IFERROR(INDEX('Facturi emise'!$K$5:$K$1004,MATCH(N298&amp;"|"&amp;D298,'Facturi emise'!$A$5:$A$1004,0)),""))</f>
        <v/>
      </c>
      <c r="K298" s="26" t="str">
        <f t="shared" si="13"/>
        <v/>
      </c>
      <c r="L298" s="26" t="str">
        <f t="shared" si="14"/>
        <v/>
      </c>
      <c r="M298" s="27" t="str">
        <f>IF(B298="","",TRIM(IF(N298="","Factura storno nu există în registru. ",IF(ISNA(MATCH(N298&amp;"|"&amp;D298,'Facturi emise'!$A$5:$A$1004,0)),"Linia nu există în factura inițială. ",""))&amp;IF(N(H298)&lt;=0,"Lipsește cantitatea stornată. ","")&amp;IF(AND(N(I298)=IFERROR(INDEX('Facturi emise'!$J$5:$J$1004,MATCH(N298&amp;"|"&amp;D298,'Facturi emise'!$A$5:$A$1004,0)),0),SUMIFS($H$5:$H$1004,$N$5:$N$1004,N298,$D$5:$D$1004,D298,$I$5:$I$1004,I298)&gt;N(G298)),"Stornezi mai mult decât s-a facturat. ","")&amp;IF(AND(N(I298)&gt;0,N(I298)&lt;IFERROR(INDEX('Facturi emise'!$J$5:$J$1004,MATCH(N298&amp;"|"&amp;D298,'Facturi emise'!$A$5:$A$1004,0)),0)),"Reducere de preț pe unitate. ","")))</f>
        <v/>
      </c>
      <c r="N298" s="28" t="str">
        <f>IF(B298="","",IFERROR(INDEX('Registru stornări'!$D$5:$D$304,MATCH(B298,'Registru stornări'!$B$5:$B$304,0)),""))</f>
        <v/>
      </c>
    </row>
    <row r="299" spans="1:14" x14ac:dyDescent="0.2">
      <c r="A299" s="1" t="str">
        <f t="shared" si="12"/>
        <v/>
      </c>
      <c r="B299" s="9"/>
      <c r="C299" s="10" t="str">
        <f>IF(B299="","",COUNTIF(INDEX($B:$B,5):B299,B299))</f>
        <v/>
      </c>
      <c r="D299" s="9"/>
      <c r="E299" s="24" t="str">
        <f>IF(OR(N299="",D299=""),"",IFERROR(INDEX('Facturi emise'!$G$5:$G$1004,MATCH(N299&amp;"|"&amp;D299,'Facturi emise'!$A$5:$A$1004,0)),""))</f>
        <v/>
      </c>
      <c r="F299" s="10" t="str">
        <f>IF(OR(N299="",D299=""),"",IFERROR(INDEX('Facturi emise'!$H$5:$H$1004,MATCH(N299&amp;"|"&amp;D299,'Facturi emise'!$A$5:$A$1004,0)),""))</f>
        <v/>
      </c>
      <c r="G299" s="24" t="str">
        <f>IF(OR(N299="",D299=""),"",IFERROR(INDEX('Facturi emise'!$I$5:$I$1004,MATCH(N299&amp;"|"&amp;D299,'Facturi emise'!$A$5:$A$1004,0)),""))</f>
        <v/>
      </c>
      <c r="H299" s="6"/>
      <c r="I299" s="14" t="str">
        <f>IF(OR(N299="",D299=""),"",IFERROR(INDEX('Facturi emise'!$J$5:$J$1004,MATCH(N299&amp;"|"&amp;D299,'Facturi emise'!$A$5:$A$1004,0)),""))</f>
        <v/>
      </c>
      <c r="J299" s="25" t="str">
        <f>IF(OR(N299="",D299=""),"",IFERROR(INDEX('Facturi emise'!$K$5:$K$1004,MATCH(N299&amp;"|"&amp;D299,'Facturi emise'!$A$5:$A$1004,0)),""))</f>
        <v/>
      </c>
      <c r="K299" s="26" t="str">
        <f t="shared" si="13"/>
        <v/>
      </c>
      <c r="L299" s="26" t="str">
        <f t="shared" si="14"/>
        <v/>
      </c>
      <c r="M299" s="27" t="str">
        <f>IF(B299="","",TRIM(IF(N299="","Factura storno nu există în registru. ",IF(ISNA(MATCH(N299&amp;"|"&amp;D299,'Facturi emise'!$A$5:$A$1004,0)),"Linia nu există în factura inițială. ",""))&amp;IF(N(H299)&lt;=0,"Lipsește cantitatea stornată. ","")&amp;IF(AND(N(I299)=IFERROR(INDEX('Facturi emise'!$J$5:$J$1004,MATCH(N299&amp;"|"&amp;D299,'Facturi emise'!$A$5:$A$1004,0)),0),SUMIFS($H$5:$H$1004,$N$5:$N$1004,N299,$D$5:$D$1004,D299,$I$5:$I$1004,I299)&gt;N(G299)),"Stornezi mai mult decât s-a facturat. ","")&amp;IF(AND(N(I299)&gt;0,N(I299)&lt;IFERROR(INDEX('Facturi emise'!$J$5:$J$1004,MATCH(N299&amp;"|"&amp;D299,'Facturi emise'!$A$5:$A$1004,0)),0)),"Reducere de preț pe unitate. ","")))</f>
        <v/>
      </c>
      <c r="N299" s="28" t="str">
        <f>IF(B299="","",IFERROR(INDEX('Registru stornări'!$D$5:$D$304,MATCH(B299,'Registru stornări'!$B$5:$B$304,0)),""))</f>
        <v/>
      </c>
    </row>
    <row r="300" spans="1:14" x14ac:dyDescent="0.2">
      <c r="A300" s="1" t="str">
        <f t="shared" si="12"/>
        <v/>
      </c>
      <c r="B300" s="9"/>
      <c r="C300" s="10" t="str">
        <f>IF(B300="","",COUNTIF(INDEX($B:$B,5):B300,B300))</f>
        <v/>
      </c>
      <c r="D300" s="9"/>
      <c r="E300" s="24" t="str">
        <f>IF(OR(N300="",D300=""),"",IFERROR(INDEX('Facturi emise'!$G$5:$G$1004,MATCH(N300&amp;"|"&amp;D300,'Facturi emise'!$A$5:$A$1004,0)),""))</f>
        <v/>
      </c>
      <c r="F300" s="10" t="str">
        <f>IF(OR(N300="",D300=""),"",IFERROR(INDEX('Facturi emise'!$H$5:$H$1004,MATCH(N300&amp;"|"&amp;D300,'Facturi emise'!$A$5:$A$1004,0)),""))</f>
        <v/>
      </c>
      <c r="G300" s="24" t="str">
        <f>IF(OR(N300="",D300=""),"",IFERROR(INDEX('Facturi emise'!$I$5:$I$1004,MATCH(N300&amp;"|"&amp;D300,'Facturi emise'!$A$5:$A$1004,0)),""))</f>
        <v/>
      </c>
      <c r="H300" s="6"/>
      <c r="I300" s="14" t="str">
        <f>IF(OR(N300="",D300=""),"",IFERROR(INDEX('Facturi emise'!$J$5:$J$1004,MATCH(N300&amp;"|"&amp;D300,'Facturi emise'!$A$5:$A$1004,0)),""))</f>
        <v/>
      </c>
      <c r="J300" s="25" t="str">
        <f>IF(OR(N300="",D300=""),"",IFERROR(INDEX('Facturi emise'!$K$5:$K$1004,MATCH(N300&amp;"|"&amp;D300,'Facturi emise'!$A$5:$A$1004,0)),""))</f>
        <v/>
      </c>
      <c r="K300" s="26" t="str">
        <f t="shared" si="13"/>
        <v/>
      </c>
      <c r="L300" s="26" t="str">
        <f t="shared" si="14"/>
        <v/>
      </c>
      <c r="M300" s="27" t="str">
        <f>IF(B300="","",TRIM(IF(N300="","Factura storno nu există în registru. ",IF(ISNA(MATCH(N300&amp;"|"&amp;D300,'Facturi emise'!$A$5:$A$1004,0)),"Linia nu există în factura inițială. ",""))&amp;IF(N(H300)&lt;=0,"Lipsește cantitatea stornată. ","")&amp;IF(AND(N(I300)=IFERROR(INDEX('Facturi emise'!$J$5:$J$1004,MATCH(N300&amp;"|"&amp;D300,'Facturi emise'!$A$5:$A$1004,0)),0),SUMIFS($H$5:$H$1004,$N$5:$N$1004,N300,$D$5:$D$1004,D300,$I$5:$I$1004,I300)&gt;N(G300)),"Stornezi mai mult decât s-a facturat. ","")&amp;IF(AND(N(I300)&gt;0,N(I300)&lt;IFERROR(INDEX('Facturi emise'!$J$5:$J$1004,MATCH(N300&amp;"|"&amp;D300,'Facturi emise'!$A$5:$A$1004,0)),0)),"Reducere de preț pe unitate. ","")))</f>
        <v/>
      </c>
      <c r="N300" s="28" t="str">
        <f>IF(B300="","",IFERROR(INDEX('Registru stornări'!$D$5:$D$304,MATCH(B300,'Registru stornări'!$B$5:$B$304,0)),""))</f>
        <v/>
      </c>
    </row>
    <row r="301" spans="1:14" x14ac:dyDescent="0.2">
      <c r="A301" s="1" t="str">
        <f t="shared" si="12"/>
        <v/>
      </c>
      <c r="B301" s="9"/>
      <c r="C301" s="10" t="str">
        <f>IF(B301="","",COUNTIF(INDEX($B:$B,5):B301,B301))</f>
        <v/>
      </c>
      <c r="D301" s="9"/>
      <c r="E301" s="24" t="str">
        <f>IF(OR(N301="",D301=""),"",IFERROR(INDEX('Facturi emise'!$G$5:$G$1004,MATCH(N301&amp;"|"&amp;D301,'Facturi emise'!$A$5:$A$1004,0)),""))</f>
        <v/>
      </c>
      <c r="F301" s="10" t="str">
        <f>IF(OR(N301="",D301=""),"",IFERROR(INDEX('Facturi emise'!$H$5:$H$1004,MATCH(N301&amp;"|"&amp;D301,'Facturi emise'!$A$5:$A$1004,0)),""))</f>
        <v/>
      </c>
      <c r="G301" s="24" t="str">
        <f>IF(OR(N301="",D301=""),"",IFERROR(INDEX('Facturi emise'!$I$5:$I$1004,MATCH(N301&amp;"|"&amp;D301,'Facturi emise'!$A$5:$A$1004,0)),""))</f>
        <v/>
      </c>
      <c r="H301" s="6"/>
      <c r="I301" s="14" t="str">
        <f>IF(OR(N301="",D301=""),"",IFERROR(INDEX('Facturi emise'!$J$5:$J$1004,MATCH(N301&amp;"|"&amp;D301,'Facturi emise'!$A$5:$A$1004,0)),""))</f>
        <v/>
      </c>
      <c r="J301" s="25" t="str">
        <f>IF(OR(N301="",D301=""),"",IFERROR(INDEX('Facturi emise'!$K$5:$K$1004,MATCH(N301&amp;"|"&amp;D301,'Facturi emise'!$A$5:$A$1004,0)),""))</f>
        <v/>
      </c>
      <c r="K301" s="26" t="str">
        <f t="shared" si="13"/>
        <v/>
      </c>
      <c r="L301" s="26" t="str">
        <f t="shared" si="14"/>
        <v/>
      </c>
      <c r="M301" s="27" t="str">
        <f>IF(B301="","",TRIM(IF(N301="","Factura storno nu există în registru. ",IF(ISNA(MATCH(N301&amp;"|"&amp;D301,'Facturi emise'!$A$5:$A$1004,0)),"Linia nu există în factura inițială. ",""))&amp;IF(N(H301)&lt;=0,"Lipsește cantitatea stornată. ","")&amp;IF(AND(N(I301)=IFERROR(INDEX('Facturi emise'!$J$5:$J$1004,MATCH(N301&amp;"|"&amp;D301,'Facturi emise'!$A$5:$A$1004,0)),0),SUMIFS($H$5:$H$1004,$N$5:$N$1004,N301,$D$5:$D$1004,D301,$I$5:$I$1004,I301)&gt;N(G301)),"Stornezi mai mult decât s-a facturat. ","")&amp;IF(AND(N(I301)&gt;0,N(I301)&lt;IFERROR(INDEX('Facturi emise'!$J$5:$J$1004,MATCH(N301&amp;"|"&amp;D301,'Facturi emise'!$A$5:$A$1004,0)),0)),"Reducere de preț pe unitate. ","")))</f>
        <v/>
      </c>
      <c r="N301" s="28" t="str">
        <f>IF(B301="","",IFERROR(INDEX('Registru stornări'!$D$5:$D$304,MATCH(B301,'Registru stornări'!$B$5:$B$304,0)),""))</f>
        <v/>
      </c>
    </row>
    <row r="302" spans="1:14" x14ac:dyDescent="0.2">
      <c r="A302" s="1" t="str">
        <f t="shared" si="12"/>
        <v/>
      </c>
      <c r="B302" s="9"/>
      <c r="C302" s="10" t="str">
        <f>IF(B302="","",COUNTIF(INDEX($B:$B,5):B302,B302))</f>
        <v/>
      </c>
      <c r="D302" s="9"/>
      <c r="E302" s="24" t="str">
        <f>IF(OR(N302="",D302=""),"",IFERROR(INDEX('Facturi emise'!$G$5:$G$1004,MATCH(N302&amp;"|"&amp;D302,'Facturi emise'!$A$5:$A$1004,0)),""))</f>
        <v/>
      </c>
      <c r="F302" s="10" t="str">
        <f>IF(OR(N302="",D302=""),"",IFERROR(INDEX('Facturi emise'!$H$5:$H$1004,MATCH(N302&amp;"|"&amp;D302,'Facturi emise'!$A$5:$A$1004,0)),""))</f>
        <v/>
      </c>
      <c r="G302" s="24" t="str">
        <f>IF(OR(N302="",D302=""),"",IFERROR(INDEX('Facturi emise'!$I$5:$I$1004,MATCH(N302&amp;"|"&amp;D302,'Facturi emise'!$A$5:$A$1004,0)),""))</f>
        <v/>
      </c>
      <c r="H302" s="6"/>
      <c r="I302" s="14" t="str">
        <f>IF(OR(N302="",D302=""),"",IFERROR(INDEX('Facturi emise'!$J$5:$J$1004,MATCH(N302&amp;"|"&amp;D302,'Facturi emise'!$A$5:$A$1004,0)),""))</f>
        <v/>
      </c>
      <c r="J302" s="25" t="str">
        <f>IF(OR(N302="",D302=""),"",IFERROR(INDEX('Facturi emise'!$K$5:$K$1004,MATCH(N302&amp;"|"&amp;D302,'Facturi emise'!$A$5:$A$1004,0)),""))</f>
        <v/>
      </c>
      <c r="K302" s="26" t="str">
        <f t="shared" si="13"/>
        <v/>
      </c>
      <c r="L302" s="26" t="str">
        <f t="shared" si="14"/>
        <v/>
      </c>
      <c r="M302" s="27" t="str">
        <f>IF(B302="","",TRIM(IF(N302="","Factura storno nu există în registru. ",IF(ISNA(MATCH(N302&amp;"|"&amp;D302,'Facturi emise'!$A$5:$A$1004,0)),"Linia nu există în factura inițială. ",""))&amp;IF(N(H302)&lt;=0,"Lipsește cantitatea stornată. ","")&amp;IF(AND(N(I302)=IFERROR(INDEX('Facturi emise'!$J$5:$J$1004,MATCH(N302&amp;"|"&amp;D302,'Facturi emise'!$A$5:$A$1004,0)),0),SUMIFS($H$5:$H$1004,$N$5:$N$1004,N302,$D$5:$D$1004,D302,$I$5:$I$1004,I302)&gt;N(G302)),"Stornezi mai mult decât s-a facturat. ","")&amp;IF(AND(N(I302)&gt;0,N(I302)&lt;IFERROR(INDEX('Facturi emise'!$J$5:$J$1004,MATCH(N302&amp;"|"&amp;D302,'Facturi emise'!$A$5:$A$1004,0)),0)),"Reducere de preț pe unitate. ","")))</f>
        <v/>
      </c>
      <c r="N302" s="28" t="str">
        <f>IF(B302="","",IFERROR(INDEX('Registru stornări'!$D$5:$D$304,MATCH(B302,'Registru stornări'!$B$5:$B$304,0)),""))</f>
        <v/>
      </c>
    </row>
    <row r="303" spans="1:14" x14ac:dyDescent="0.2">
      <c r="A303" s="1" t="str">
        <f t="shared" si="12"/>
        <v/>
      </c>
      <c r="B303" s="9"/>
      <c r="C303" s="10" t="str">
        <f>IF(B303="","",COUNTIF(INDEX($B:$B,5):B303,B303))</f>
        <v/>
      </c>
      <c r="D303" s="9"/>
      <c r="E303" s="24" t="str">
        <f>IF(OR(N303="",D303=""),"",IFERROR(INDEX('Facturi emise'!$G$5:$G$1004,MATCH(N303&amp;"|"&amp;D303,'Facturi emise'!$A$5:$A$1004,0)),""))</f>
        <v/>
      </c>
      <c r="F303" s="10" t="str">
        <f>IF(OR(N303="",D303=""),"",IFERROR(INDEX('Facturi emise'!$H$5:$H$1004,MATCH(N303&amp;"|"&amp;D303,'Facturi emise'!$A$5:$A$1004,0)),""))</f>
        <v/>
      </c>
      <c r="G303" s="24" t="str">
        <f>IF(OR(N303="",D303=""),"",IFERROR(INDEX('Facturi emise'!$I$5:$I$1004,MATCH(N303&amp;"|"&amp;D303,'Facturi emise'!$A$5:$A$1004,0)),""))</f>
        <v/>
      </c>
      <c r="H303" s="6"/>
      <c r="I303" s="14" t="str">
        <f>IF(OR(N303="",D303=""),"",IFERROR(INDEX('Facturi emise'!$J$5:$J$1004,MATCH(N303&amp;"|"&amp;D303,'Facturi emise'!$A$5:$A$1004,0)),""))</f>
        <v/>
      </c>
      <c r="J303" s="25" t="str">
        <f>IF(OR(N303="",D303=""),"",IFERROR(INDEX('Facturi emise'!$K$5:$K$1004,MATCH(N303&amp;"|"&amp;D303,'Facturi emise'!$A$5:$A$1004,0)),""))</f>
        <v/>
      </c>
      <c r="K303" s="26" t="str">
        <f t="shared" si="13"/>
        <v/>
      </c>
      <c r="L303" s="26" t="str">
        <f t="shared" si="14"/>
        <v/>
      </c>
      <c r="M303" s="27" t="str">
        <f>IF(B303="","",TRIM(IF(N303="","Factura storno nu există în registru. ",IF(ISNA(MATCH(N303&amp;"|"&amp;D303,'Facturi emise'!$A$5:$A$1004,0)),"Linia nu există în factura inițială. ",""))&amp;IF(N(H303)&lt;=0,"Lipsește cantitatea stornată. ","")&amp;IF(AND(N(I303)=IFERROR(INDEX('Facturi emise'!$J$5:$J$1004,MATCH(N303&amp;"|"&amp;D303,'Facturi emise'!$A$5:$A$1004,0)),0),SUMIFS($H$5:$H$1004,$N$5:$N$1004,N303,$D$5:$D$1004,D303,$I$5:$I$1004,I303)&gt;N(G303)),"Stornezi mai mult decât s-a facturat. ","")&amp;IF(AND(N(I303)&gt;0,N(I303)&lt;IFERROR(INDEX('Facturi emise'!$J$5:$J$1004,MATCH(N303&amp;"|"&amp;D303,'Facturi emise'!$A$5:$A$1004,0)),0)),"Reducere de preț pe unitate. ","")))</f>
        <v/>
      </c>
      <c r="N303" s="28" t="str">
        <f>IF(B303="","",IFERROR(INDEX('Registru stornări'!$D$5:$D$304,MATCH(B303,'Registru stornări'!$B$5:$B$304,0)),""))</f>
        <v/>
      </c>
    </row>
    <row r="304" spans="1:14" x14ac:dyDescent="0.2">
      <c r="A304" s="1" t="str">
        <f t="shared" si="12"/>
        <v/>
      </c>
      <c r="B304" s="9"/>
      <c r="C304" s="10" t="str">
        <f>IF(B304="","",COUNTIF(INDEX($B:$B,5):B304,B304))</f>
        <v/>
      </c>
      <c r="D304" s="9"/>
      <c r="E304" s="24" t="str">
        <f>IF(OR(N304="",D304=""),"",IFERROR(INDEX('Facturi emise'!$G$5:$G$1004,MATCH(N304&amp;"|"&amp;D304,'Facturi emise'!$A$5:$A$1004,0)),""))</f>
        <v/>
      </c>
      <c r="F304" s="10" t="str">
        <f>IF(OR(N304="",D304=""),"",IFERROR(INDEX('Facturi emise'!$H$5:$H$1004,MATCH(N304&amp;"|"&amp;D304,'Facturi emise'!$A$5:$A$1004,0)),""))</f>
        <v/>
      </c>
      <c r="G304" s="24" t="str">
        <f>IF(OR(N304="",D304=""),"",IFERROR(INDEX('Facturi emise'!$I$5:$I$1004,MATCH(N304&amp;"|"&amp;D304,'Facturi emise'!$A$5:$A$1004,0)),""))</f>
        <v/>
      </c>
      <c r="H304" s="6"/>
      <c r="I304" s="14" t="str">
        <f>IF(OR(N304="",D304=""),"",IFERROR(INDEX('Facturi emise'!$J$5:$J$1004,MATCH(N304&amp;"|"&amp;D304,'Facturi emise'!$A$5:$A$1004,0)),""))</f>
        <v/>
      </c>
      <c r="J304" s="25" t="str">
        <f>IF(OR(N304="",D304=""),"",IFERROR(INDEX('Facturi emise'!$K$5:$K$1004,MATCH(N304&amp;"|"&amp;D304,'Facturi emise'!$A$5:$A$1004,0)),""))</f>
        <v/>
      </c>
      <c r="K304" s="26" t="str">
        <f t="shared" si="13"/>
        <v/>
      </c>
      <c r="L304" s="26" t="str">
        <f t="shared" si="14"/>
        <v/>
      </c>
      <c r="M304" s="27" t="str">
        <f>IF(B304="","",TRIM(IF(N304="","Factura storno nu există în registru. ",IF(ISNA(MATCH(N304&amp;"|"&amp;D304,'Facturi emise'!$A$5:$A$1004,0)),"Linia nu există în factura inițială. ",""))&amp;IF(N(H304)&lt;=0,"Lipsește cantitatea stornată. ","")&amp;IF(AND(N(I304)=IFERROR(INDEX('Facturi emise'!$J$5:$J$1004,MATCH(N304&amp;"|"&amp;D304,'Facturi emise'!$A$5:$A$1004,0)),0),SUMIFS($H$5:$H$1004,$N$5:$N$1004,N304,$D$5:$D$1004,D304,$I$5:$I$1004,I304)&gt;N(G304)),"Stornezi mai mult decât s-a facturat. ","")&amp;IF(AND(N(I304)&gt;0,N(I304)&lt;IFERROR(INDEX('Facturi emise'!$J$5:$J$1004,MATCH(N304&amp;"|"&amp;D304,'Facturi emise'!$A$5:$A$1004,0)),0)),"Reducere de preț pe unitate. ","")))</f>
        <v/>
      </c>
      <c r="N304" s="28" t="str">
        <f>IF(B304="","",IFERROR(INDEX('Registru stornări'!$D$5:$D$304,MATCH(B304,'Registru stornări'!$B$5:$B$304,0)),""))</f>
        <v/>
      </c>
    </row>
    <row r="305" spans="1:14" x14ac:dyDescent="0.2">
      <c r="A305" s="1" t="str">
        <f t="shared" si="12"/>
        <v/>
      </c>
      <c r="B305" s="9"/>
      <c r="C305" s="10" t="str">
        <f>IF(B305="","",COUNTIF(INDEX($B:$B,5):B305,B305))</f>
        <v/>
      </c>
      <c r="D305" s="9"/>
      <c r="E305" s="24" t="str">
        <f>IF(OR(N305="",D305=""),"",IFERROR(INDEX('Facturi emise'!$G$5:$G$1004,MATCH(N305&amp;"|"&amp;D305,'Facturi emise'!$A$5:$A$1004,0)),""))</f>
        <v/>
      </c>
      <c r="F305" s="10" t="str">
        <f>IF(OR(N305="",D305=""),"",IFERROR(INDEX('Facturi emise'!$H$5:$H$1004,MATCH(N305&amp;"|"&amp;D305,'Facturi emise'!$A$5:$A$1004,0)),""))</f>
        <v/>
      </c>
      <c r="G305" s="24" t="str">
        <f>IF(OR(N305="",D305=""),"",IFERROR(INDEX('Facturi emise'!$I$5:$I$1004,MATCH(N305&amp;"|"&amp;D305,'Facturi emise'!$A$5:$A$1004,0)),""))</f>
        <v/>
      </c>
      <c r="H305" s="6"/>
      <c r="I305" s="14" t="str">
        <f>IF(OR(N305="",D305=""),"",IFERROR(INDEX('Facturi emise'!$J$5:$J$1004,MATCH(N305&amp;"|"&amp;D305,'Facturi emise'!$A$5:$A$1004,0)),""))</f>
        <v/>
      </c>
      <c r="J305" s="25" t="str">
        <f>IF(OR(N305="",D305=""),"",IFERROR(INDEX('Facturi emise'!$K$5:$K$1004,MATCH(N305&amp;"|"&amp;D305,'Facturi emise'!$A$5:$A$1004,0)),""))</f>
        <v/>
      </c>
      <c r="K305" s="26" t="str">
        <f t="shared" si="13"/>
        <v/>
      </c>
      <c r="L305" s="26" t="str">
        <f t="shared" si="14"/>
        <v/>
      </c>
      <c r="M305" s="27" t="str">
        <f>IF(B305="","",TRIM(IF(N305="","Factura storno nu există în registru. ",IF(ISNA(MATCH(N305&amp;"|"&amp;D305,'Facturi emise'!$A$5:$A$1004,0)),"Linia nu există în factura inițială. ",""))&amp;IF(N(H305)&lt;=0,"Lipsește cantitatea stornată. ","")&amp;IF(AND(N(I305)=IFERROR(INDEX('Facturi emise'!$J$5:$J$1004,MATCH(N305&amp;"|"&amp;D305,'Facturi emise'!$A$5:$A$1004,0)),0),SUMIFS($H$5:$H$1004,$N$5:$N$1004,N305,$D$5:$D$1004,D305,$I$5:$I$1004,I305)&gt;N(G305)),"Stornezi mai mult decât s-a facturat. ","")&amp;IF(AND(N(I305)&gt;0,N(I305)&lt;IFERROR(INDEX('Facturi emise'!$J$5:$J$1004,MATCH(N305&amp;"|"&amp;D305,'Facturi emise'!$A$5:$A$1004,0)),0)),"Reducere de preț pe unitate. ","")))</f>
        <v/>
      </c>
      <c r="N305" s="28" t="str">
        <f>IF(B305="","",IFERROR(INDEX('Registru stornări'!$D$5:$D$304,MATCH(B305,'Registru stornări'!$B$5:$B$304,0)),""))</f>
        <v/>
      </c>
    </row>
    <row r="306" spans="1:14" x14ac:dyDescent="0.2">
      <c r="A306" s="1" t="str">
        <f t="shared" si="12"/>
        <v/>
      </c>
      <c r="B306" s="9"/>
      <c r="C306" s="10" t="str">
        <f>IF(B306="","",COUNTIF(INDEX($B:$B,5):B306,B306))</f>
        <v/>
      </c>
      <c r="D306" s="9"/>
      <c r="E306" s="24" t="str">
        <f>IF(OR(N306="",D306=""),"",IFERROR(INDEX('Facturi emise'!$G$5:$G$1004,MATCH(N306&amp;"|"&amp;D306,'Facturi emise'!$A$5:$A$1004,0)),""))</f>
        <v/>
      </c>
      <c r="F306" s="10" t="str">
        <f>IF(OR(N306="",D306=""),"",IFERROR(INDEX('Facturi emise'!$H$5:$H$1004,MATCH(N306&amp;"|"&amp;D306,'Facturi emise'!$A$5:$A$1004,0)),""))</f>
        <v/>
      </c>
      <c r="G306" s="24" t="str">
        <f>IF(OR(N306="",D306=""),"",IFERROR(INDEX('Facturi emise'!$I$5:$I$1004,MATCH(N306&amp;"|"&amp;D306,'Facturi emise'!$A$5:$A$1004,0)),""))</f>
        <v/>
      </c>
      <c r="H306" s="6"/>
      <c r="I306" s="14" t="str">
        <f>IF(OR(N306="",D306=""),"",IFERROR(INDEX('Facturi emise'!$J$5:$J$1004,MATCH(N306&amp;"|"&amp;D306,'Facturi emise'!$A$5:$A$1004,0)),""))</f>
        <v/>
      </c>
      <c r="J306" s="25" t="str">
        <f>IF(OR(N306="",D306=""),"",IFERROR(INDEX('Facturi emise'!$K$5:$K$1004,MATCH(N306&amp;"|"&amp;D306,'Facturi emise'!$A$5:$A$1004,0)),""))</f>
        <v/>
      </c>
      <c r="K306" s="26" t="str">
        <f t="shared" si="13"/>
        <v/>
      </c>
      <c r="L306" s="26" t="str">
        <f t="shared" si="14"/>
        <v/>
      </c>
      <c r="M306" s="27" t="str">
        <f>IF(B306="","",TRIM(IF(N306="","Factura storno nu există în registru. ",IF(ISNA(MATCH(N306&amp;"|"&amp;D306,'Facturi emise'!$A$5:$A$1004,0)),"Linia nu există în factura inițială. ",""))&amp;IF(N(H306)&lt;=0,"Lipsește cantitatea stornată. ","")&amp;IF(AND(N(I306)=IFERROR(INDEX('Facturi emise'!$J$5:$J$1004,MATCH(N306&amp;"|"&amp;D306,'Facturi emise'!$A$5:$A$1004,0)),0),SUMIFS($H$5:$H$1004,$N$5:$N$1004,N306,$D$5:$D$1004,D306,$I$5:$I$1004,I306)&gt;N(G306)),"Stornezi mai mult decât s-a facturat. ","")&amp;IF(AND(N(I306)&gt;0,N(I306)&lt;IFERROR(INDEX('Facturi emise'!$J$5:$J$1004,MATCH(N306&amp;"|"&amp;D306,'Facturi emise'!$A$5:$A$1004,0)),0)),"Reducere de preț pe unitate. ","")))</f>
        <v/>
      </c>
      <c r="N306" s="28" t="str">
        <f>IF(B306="","",IFERROR(INDEX('Registru stornări'!$D$5:$D$304,MATCH(B306,'Registru stornări'!$B$5:$B$304,0)),""))</f>
        <v/>
      </c>
    </row>
    <row r="307" spans="1:14" x14ac:dyDescent="0.2">
      <c r="A307" s="1" t="str">
        <f t="shared" si="12"/>
        <v/>
      </c>
      <c r="B307" s="9"/>
      <c r="C307" s="10" t="str">
        <f>IF(B307="","",COUNTIF(INDEX($B:$B,5):B307,B307))</f>
        <v/>
      </c>
      <c r="D307" s="9"/>
      <c r="E307" s="24" t="str">
        <f>IF(OR(N307="",D307=""),"",IFERROR(INDEX('Facturi emise'!$G$5:$G$1004,MATCH(N307&amp;"|"&amp;D307,'Facturi emise'!$A$5:$A$1004,0)),""))</f>
        <v/>
      </c>
      <c r="F307" s="10" t="str">
        <f>IF(OR(N307="",D307=""),"",IFERROR(INDEX('Facturi emise'!$H$5:$H$1004,MATCH(N307&amp;"|"&amp;D307,'Facturi emise'!$A$5:$A$1004,0)),""))</f>
        <v/>
      </c>
      <c r="G307" s="24" t="str">
        <f>IF(OR(N307="",D307=""),"",IFERROR(INDEX('Facturi emise'!$I$5:$I$1004,MATCH(N307&amp;"|"&amp;D307,'Facturi emise'!$A$5:$A$1004,0)),""))</f>
        <v/>
      </c>
      <c r="H307" s="6"/>
      <c r="I307" s="14" t="str">
        <f>IF(OR(N307="",D307=""),"",IFERROR(INDEX('Facturi emise'!$J$5:$J$1004,MATCH(N307&amp;"|"&amp;D307,'Facturi emise'!$A$5:$A$1004,0)),""))</f>
        <v/>
      </c>
      <c r="J307" s="25" t="str">
        <f>IF(OR(N307="",D307=""),"",IFERROR(INDEX('Facturi emise'!$K$5:$K$1004,MATCH(N307&amp;"|"&amp;D307,'Facturi emise'!$A$5:$A$1004,0)),""))</f>
        <v/>
      </c>
      <c r="K307" s="26" t="str">
        <f t="shared" si="13"/>
        <v/>
      </c>
      <c r="L307" s="26" t="str">
        <f t="shared" si="14"/>
        <v/>
      </c>
      <c r="M307" s="27" t="str">
        <f>IF(B307="","",TRIM(IF(N307="","Factura storno nu există în registru. ",IF(ISNA(MATCH(N307&amp;"|"&amp;D307,'Facturi emise'!$A$5:$A$1004,0)),"Linia nu există în factura inițială. ",""))&amp;IF(N(H307)&lt;=0,"Lipsește cantitatea stornată. ","")&amp;IF(AND(N(I307)=IFERROR(INDEX('Facturi emise'!$J$5:$J$1004,MATCH(N307&amp;"|"&amp;D307,'Facturi emise'!$A$5:$A$1004,0)),0),SUMIFS($H$5:$H$1004,$N$5:$N$1004,N307,$D$5:$D$1004,D307,$I$5:$I$1004,I307)&gt;N(G307)),"Stornezi mai mult decât s-a facturat. ","")&amp;IF(AND(N(I307)&gt;0,N(I307)&lt;IFERROR(INDEX('Facturi emise'!$J$5:$J$1004,MATCH(N307&amp;"|"&amp;D307,'Facturi emise'!$A$5:$A$1004,0)),0)),"Reducere de preț pe unitate. ","")))</f>
        <v/>
      </c>
      <c r="N307" s="28" t="str">
        <f>IF(B307="","",IFERROR(INDEX('Registru stornări'!$D$5:$D$304,MATCH(B307,'Registru stornări'!$B$5:$B$304,0)),""))</f>
        <v/>
      </c>
    </row>
    <row r="308" spans="1:14" x14ac:dyDescent="0.2">
      <c r="A308" s="1" t="str">
        <f t="shared" si="12"/>
        <v/>
      </c>
      <c r="B308" s="9"/>
      <c r="C308" s="10" t="str">
        <f>IF(B308="","",COUNTIF(INDEX($B:$B,5):B308,B308))</f>
        <v/>
      </c>
      <c r="D308" s="9"/>
      <c r="E308" s="24" t="str">
        <f>IF(OR(N308="",D308=""),"",IFERROR(INDEX('Facturi emise'!$G$5:$G$1004,MATCH(N308&amp;"|"&amp;D308,'Facturi emise'!$A$5:$A$1004,0)),""))</f>
        <v/>
      </c>
      <c r="F308" s="10" t="str">
        <f>IF(OR(N308="",D308=""),"",IFERROR(INDEX('Facturi emise'!$H$5:$H$1004,MATCH(N308&amp;"|"&amp;D308,'Facturi emise'!$A$5:$A$1004,0)),""))</f>
        <v/>
      </c>
      <c r="G308" s="24" t="str">
        <f>IF(OR(N308="",D308=""),"",IFERROR(INDEX('Facturi emise'!$I$5:$I$1004,MATCH(N308&amp;"|"&amp;D308,'Facturi emise'!$A$5:$A$1004,0)),""))</f>
        <v/>
      </c>
      <c r="H308" s="6"/>
      <c r="I308" s="14" t="str">
        <f>IF(OR(N308="",D308=""),"",IFERROR(INDEX('Facturi emise'!$J$5:$J$1004,MATCH(N308&amp;"|"&amp;D308,'Facturi emise'!$A$5:$A$1004,0)),""))</f>
        <v/>
      </c>
      <c r="J308" s="25" t="str">
        <f>IF(OR(N308="",D308=""),"",IFERROR(INDEX('Facturi emise'!$K$5:$K$1004,MATCH(N308&amp;"|"&amp;D308,'Facturi emise'!$A$5:$A$1004,0)),""))</f>
        <v/>
      </c>
      <c r="K308" s="26" t="str">
        <f t="shared" si="13"/>
        <v/>
      </c>
      <c r="L308" s="26" t="str">
        <f t="shared" si="14"/>
        <v/>
      </c>
      <c r="M308" s="27" t="str">
        <f>IF(B308="","",TRIM(IF(N308="","Factura storno nu există în registru. ",IF(ISNA(MATCH(N308&amp;"|"&amp;D308,'Facturi emise'!$A$5:$A$1004,0)),"Linia nu există în factura inițială. ",""))&amp;IF(N(H308)&lt;=0,"Lipsește cantitatea stornată. ","")&amp;IF(AND(N(I308)=IFERROR(INDEX('Facturi emise'!$J$5:$J$1004,MATCH(N308&amp;"|"&amp;D308,'Facturi emise'!$A$5:$A$1004,0)),0),SUMIFS($H$5:$H$1004,$N$5:$N$1004,N308,$D$5:$D$1004,D308,$I$5:$I$1004,I308)&gt;N(G308)),"Stornezi mai mult decât s-a facturat. ","")&amp;IF(AND(N(I308)&gt;0,N(I308)&lt;IFERROR(INDEX('Facturi emise'!$J$5:$J$1004,MATCH(N308&amp;"|"&amp;D308,'Facturi emise'!$A$5:$A$1004,0)),0)),"Reducere de preț pe unitate. ","")))</f>
        <v/>
      </c>
      <c r="N308" s="28" t="str">
        <f>IF(B308="","",IFERROR(INDEX('Registru stornări'!$D$5:$D$304,MATCH(B308,'Registru stornări'!$B$5:$B$304,0)),""))</f>
        <v/>
      </c>
    </row>
    <row r="309" spans="1:14" x14ac:dyDescent="0.2">
      <c r="A309" s="1" t="str">
        <f t="shared" si="12"/>
        <v/>
      </c>
      <c r="B309" s="9"/>
      <c r="C309" s="10" t="str">
        <f>IF(B309="","",COUNTIF(INDEX($B:$B,5):B309,B309))</f>
        <v/>
      </c>
      <c r="D309" s="9"/>
      <c r="E309" s="24" t="str">
        <f>IF(OR(N309="",D309=""),"",IFERROR(INDEX('Facturi emise'!$G$5:$G$1004,MATCH(N309&amp;"|"&amp;D309,'Facturi emise'!$A$5:$A$1004,0)),""))</f>
        <v/>
      </c>
      <c r="F309" s="10" t="str">
        <f>IF(OR(N309="",D309=""),"",IFERROR(INDEX('Facturi emise'!$H$5:$H$1004,MATCH(N309&amp;"|"&amp;D309,'Facturi emise'!$A$5:$A$1004,0)),""))</f>
        <v/>
      </c>
      <c r="G309" s="24" t="str">
        <f>IF(OR(N309="",D309=""),"",IFERROR(INDEX('Facturi emise'!$I$5:$I$1004,MATCH(N309&amp;"|"&amp;D309,'Facturi emise'!$A$5:$A$1004,0)),""))</f>
        <v/>
      </c>
      <c r="H309" s="6"/>
      <c r="I309" s="14" t="str">
        <f>IF(OR(N309="",D309=""),"",IFERROR(INDEX('Facturi emise'!$J$5:$J$1004,MATCH(N309&amp;"|"&amp;D309,'Facturi emise'!$A$5:$A$1004,0)),""))</f>
        <v/>
      </c>
      <c r="J309" s="25" t="str">
        <f>IF(OR(N309="",D309=""),"",IFERROR(INDEX('Facturi emise'!$K$5:$K$1004,MATCH(N309&amp;"|"&amp;D309,'Facturi emise'!$A$5:$A$1004,0)),""))</f>
        <v/>
      </c>
      <c r="K309" s="26" t="str">
        <f t="shared" si="13"/>
        <v/>
      </c>
      <c r="L309" s="26" t="str">
        <f t="shared" si="14"/>
        <v/>
      </c>
      <c r="M309" s="27" t="str">
        <f>IF(B309="","",TRIM(IF(N309="","Factura storno nu există în registru. ",IF(ISNA(MATCH(N309&amp;"|"&amp;D309,'Facturi emise'!$A$5:$A$1004,0)),"Linia nu există în factura inițială. ",""))&amp;IF(N(H309)&lt;=0,"Lipsește cantitatea stornată. ","")&amp;IF(AND(N(I309)=IFERROR(INDEX('Facturi emise'!$J$5:$J$1004,MATCH(N309&amp;"|"&amp;D309,'Facturi emise'!$A$5:$A$1004,0)),0),SUMIFS($H$5:$H$1004,$N$5:$N$1004,N309,$D$5:$D$1004,D309,$I$5:$I$1004,I309)&gt;N(G309)),"Stornezi mai mult decât s-a facturat. ","")&amp;IF(AND(N(I309)&gt;0,N(I309)&lt;IFERROR(INDEX('Facturi emise'!$J$5:$J$1004,MATCH(N309&amp;"|"&amp;D309,'Facturi emise'!$A$5:$A$1004,0)),0)),"Reducere de preț pe unitate. ","")))</f>
        <v/>
      </c>
      <c r="N309" s="28" t="str">
        <f>IF(B309="","",IFERROR(INDEX('Registru stornări'!$D$5:$D$304,MATCH(B309,'Registru stornări'!$B$5:$B$304,0)),""))</f>
        <v/>
      </c>
    </row>
    <row r="310" spans="1:14" x14ac:dyDescent="0.2">
      <c r="A310" s="1" t="str">
        <f t="shared" si="12"/>
        <v/>
      </c>
      <c r="B310" s="9"/>
      <c r="C310" s="10" t="str">
        <f>IF(B310="","",COUNTIF(INDEX($B:$B,5):B310,B310))</f>
        <v/>
      </c>
      <c r="D310" s="9"/>
      <c r="E310" s="24" t="str">
        <f>IF(OR(N310="",D310=""),"",IFERROR(INDEX('Facturi emise'!$G$5:$G$1004,MATCH(N310&amp;"|"&amp;D310,'Facturi emise'!$A$5:$A$1004,0)),""))</f>
        <v/>
      </c>
      <c r="F310" s="10" t="str">
        <f>IF(OR(N310="",D310=""),"",IFERROR(INDEX('Facturi emise'!$H$5:$H$1004,MATCH(N310&amp;"|"&amp;D310,'Facturi emise'!$A$5:$A$1004,0)),""))</f>
        <v/>
      </c>
      <c r="G310" s="24" t="str">
        <f>IF(OR(N310="",D310=""),"",IFERROR(INDEX('Facturi emise'!$I$5:$I$1004,MATCH(N310&amp;"|"&amp;D310,'Facturi emise'!$A$5:$A$1004,0)),""))</f>
        <v/>
      </c>
      <c r="H310" s="6"/>
      <c r="I310" s="14" t="str">
        <f>IF(OR(N310="",D310=""),"",IFERROR(INDEX('Facturi emise'!$J$5:$J$1004,MATCH(N310&amp;"|"&amp;D310,'Facturi emise'!$A$5:$A$1004,0)),""))</f>
        <v/>
      </c>
      <c r="J310" s="25" t="str">
        <f>IF(OR(N310="",D310=""),"",IFERROR(INDEX('Facturi emise'!$K$5:$K$1004,MATCH(N310&amp;"|"&amp;D310,'Facturi emise'!$A$5:$A$1004,0)),""))</f>
        <v/>
      </c>
      <c r="K310" s="26" t="str">
        <f t="shared" si="13"/>
        <v/>
      </c>
      <c r="L310" s="26" t="str">
        <f t="shared" si="14"/>
        <v/>
      </c>
      <c r="M310" s="27" t="str">
        <f>IF(B310="","",TRIM(IF(N310="","Factura storno nu există în registru. ",IF(ISNA(MATCH(N310&amp;"|"&amp;D310,'Facturi emise'!$A$5:$A$1004,0)),"Linia nu există în factura inițială. ",""))&amp;IF(N(H310)&lt;=0,"Lipsește cantitatea stornată. ","")&amp;IF(AND(N(I310)=IFERROR(INDEX('Facturi emise'!$J$5:$J$1004,MATCH(N310&amp;"|"&amp;D310,'Facturi emise'!$A$5:$A$1004,0)),0),SUMIFS($H$5:$H$1004,$N$5:$N$1004,N310,$D$5:$D$1004,D310,$I$5:$I$1004,I310)&gt;N(G310)),"Stornezi mai mult decât s-a facturat. ","")&amp;IF(AND(N(I310)&gt;0,N(I310)&lt;IFERROR(INDEX('Facturi emise'!$J$5:$J$1004,MATCH(N310&amp;"|"&amp;D310,'Facturi emise'!$A$5:$A$1004,0)),0)),"Reducere de preț pe unitate. ","")))</f>
        <v/>
      </c>
      <c r="N310" s="28" t="str">
        <f>IF(B310="","",IFERROR(INDEX('Registru stornări'!$D$5:$D$304,MATCH(B310,'Registru stornări'!$B$5:$B$304,0)),""))</f>
        <v/>
      </c>
    </row>
    <row r="311" spans="1:14" x14ac:dyDescent="0.2">
      <c r="A311" s="1" t="str">
        <f t="shared" si="12"/>
        <v/>
      </c>
      <c r="B311" s="9"/>
      <c r="C311" s="10" t="str">
        <f>IF(B311="","",COUNTIF(INDEX($B:$B,5):B311,B311))</f>
        <v/>
      </c>
      <c r="D311" s="9"/>
      <c r="E311" s="24" t="str">
        <f>IF(OR(N311="",D311=""),"",IFERROR(INDEX('Facturi emise'!$G$5:$G$1004,MATCH(N311&amp;"|"&amp;D311,'Facturi emise'!$A$5:$A$1004,0)),""))</f>
        <v/>
      </c>
      <c r="F311" s="10" t="str">
        <f>IF(OR(N311="",D311=""),"",IFERROR(INDEX('Facturi emise'!$H$5:$H$1004,MATCH(N311&amp;"|"&amp;D311,'Facturi emise'!$A$5:$A$1004,0)),""))</f>
        <v/>
      </c>
      <c r="G311" s="24" t="str">
        <f>IF(OR(N311="",D311=""),"",IFERROR(INDEX('Facturi emise'!$I$5:$I$1004,MATCH(N311&amp;"|"&amp;D311,'Facturi emise'!$A$5:$A$1004,0)),""))</f>
        <v/>
      </c>
      <c r="H311" s="6"/>
      <c r="I311" s="14" t="str">
        <f>IF(OR(N311="",D311=""),"",IFERROR(INDEX('Facturi emise'!$J$5:$J$1004,MATCH(N311&amp;"|"&amp;D311,'Facturi emise'!$A$5:$A$1004,0)),""))</f>
        <v/>
      </c>
      <c r="J311" s="25" t="str">
        <f>IF(OR(N311="",D311=""),"",IFERROR(INDEX('Facturi emise'!$K$5:$K$1004,MATCH(N311&amp;"|"&amp;D311,'Facturi emise'!$A$5:$A$1004,0)),""))</f>
        <v/>
      </c>
      <c r="K311" s="26" t="str">
        <f t="shared" si="13"/>
        <v/>
      </c>
      <c r="L311" s="26" t="str">
        <f t="shared" si="14"/>
        <v/>
      </c>
      <c r="M311" s="27" t="str">
        <f>IF(B311="","",TRIM(IF(N311="","Factura storno nu există în registru. ",IF(ISNA(MATCH(N311&amp;"|"&amp;D311,'Facturi emise'!$A$5:$A$1004,0)),"Linia nu există în factura inițială. ",""))&amp;IF(N(H311)&lt;=0,"Lipsește cantitatea stornată. ","")&amp;IF(AND(N(I311)=IFERROR(INDEX('Facturi emise'!$J$5:$J$1004,MATCH(N311&amp;"|"&amp;D311,'Facturi emise'!$A$5:$A$1004,0)),0),SUMIFS($H$5:$H$1004,$N$5:$N$1004,N311,$D$5:$D$1004,D311,$I$5:$I$1004,I311)&gt;N(G311)),"Stornezi mai mult decât s-a facturat. ","")&amp;IF(AND(N(I311)&gt;0,N(I311)&lt;IFERROR(INDEX('Facturi emise'!$J$5:$J$1004,MATCH(N311&amp;"|"&amp;D311,'Facturi emise'!$A$5:$A$1004,0)),0)),"Reducere de preț pe unitate. ","")))</f>
        <v/>
      </c>
      <c r="N311" s="28" t="str">
        <f>IF(B311="","",IFERROR(INDEX('Registru stornări'!$D$5:$D$304,MATCH(B311,'Registru stornări'!$B$5:$B$304,0)),""))</f>
        <v/>
      </c>
    </row>
    <row r="312" spans="1:14" x14ac:dyDescent="0.2">
      <c r="A312" s="1" t="str">
        <f t="shared" si="12"/>
        <v/>
      </c>
      <c r="B312" s="9"/>
      <c r="C312" s="10" t="str">
        <f>IF(B312="","",COUNTIF(INDEX($B:$B,5):B312,B312))</f>
        <v/>
      </c>
      <c r="D312" s="9"/>
      <c r="E312" s="24" t="str">
        <f>IF(OR(N312="",D312=""),"",IFERROR(INDEX('Facturi emise'!$G$5:$G$1004,MATCH(N312&amp;"|"&amp;D312,'Facturi emise'!$A$5:$A$1004,0)),""))</f>
        <v/>
      </c>
      <c r="F312" s="10" t="str">
        <f>IF(OR(N312="",D312=""),"",IFERROR(INDEX('Facturi emise'!$H$5:$H$1004,MATCH(N312&amp;"|"&amp;D312,'Facturi emise'!$A$5:$A$1004,0)),""))</f>
        <v/>
      </c>
      <c r="G312" s="24" t="str">
        <f>IF(OR(N312="",D312=""),"",IFERROR(INDEX('Facturi emise'!$I$5:$I$1004,MATCH(N312&amp;"|"&amp;D312,'Facturi emise'!$A$5:$A$1004,0)),""))</f>
        <v/>
      </c>
      <c r="H312" s="6"/>
      <c r="I312" s="14" t="str">
        <f>IF(OR(N312="",D312=""),"",IFERROR(INDEX('Facturi emise'!$J$5:$J$1004,MATCH(N312&amp;"|"&amp;D312,'Facturi emise'!$A$5:$A$1004,0)),""))</f>
        <v/>
      </c>
      <c r="J312" s="25" t="str">
        <f>IF(OR(N312="",D312=""),"",IFERROR(INDEX('Facturi emise'!$K$5:$K$1004,MATCH(N312&amp;"|"&amp;D312,'Facturi emise'!$A$5:$A$1004,0)),""))</f>
        <v/>
      </c>
      <c r="K312" s="26" t="str">
        <f t="shared" si="13"/>
        <v/>
      </c>
      <c r="L312" s="26" t="str">
        <f t="shared" si="14"/>
        <v/>
      </c>
      <c r="M312" s="27" t="str">
        <f>IF(B312="","",TRIM(IF(N312="","Factura storno nu există în registru. ",IF(ISNA(MATCH(N312&amp;"|"&amp;D312,'Facturi emise'!$A$5:$A$1004,0)),"Linia nu există în factura inițială. ",""))&amp;IF(N(H312)&lt;=0,"Lipsește cantitatea stornată. ","")&amp;IF(AND(N(I312)=IFERROR(INDEX('Facturi emise'!$J$5:$J$1004,MATCH(N312&amp;"|"&amp;D312,'Facturi emise'!$A$5:$A$1004,0)),0),SUMIFS($H$5:$H$1004,$N$5:$N$1004,N312,$D$5:$D$1004,D312,$I$5:$I$1004,I312)&gt;N(G312)),"Stornezi mai mult decât s-a facturat. ","")&amp;IF(AND(N(I312)&gt;0,N(I312)&lt;IFERROR(INDEX('Facturi emise'!$J$5:$J$1004,MATCH(N312&amp;"|"&amp;D312,'Facturi emise'!$A$5:$A$1004,0)),0)),"Reducere de preț pe unitate. ","")))</f>
        <v/>
      </c>
      <c r="N312" s="28" t="str">
        <f>IF(B312="","",IFERROR(INDEX('Registru stornări'!$D$5:$D$304,MATCH(B312,'Registru stornări'!$B$5:$B$304,0)),""))</f>
        <v/>
      </c>
    </row>
    <row r="313" spans="1:14" x14ac:dyDescent="0.2">
      <c r="A313" s="1" t="str">
        <f t="shared" si="12"/>
        <v/>
      </c>
      <c r="B313" s="9"/>
      <c r="C313" s="10" t="str">
        <f>IF(B313="","",COUNTIF(INDEX($B:$B,5):B313,B313))</f>
        <v/>
      </c>
      <c r="D313" s="9"/>
      <c r="E313" s="24" t="str">
        <f>IF(OR(N313="",D313=""),"",IFERROR(INDEX('Facturi emise'!$G$5:$G$1004,MATCH(N313&amp;"|"&amp;D313,'Facturi emise'!$A$5:$A$1004,0)),""))</f>
        <v/>
      </c>
      <c r="F313" s="10" t="str">
        <f>IF(OR(N313="",D313=""),"",IFERROR(INDEX('Facturi emise'!$H$5:$H$1004,MATCH(N313&amp;"|"&amp;D313,'Facturi emise'!$A$5:$A$1004,0)),""))</f>
        <v/>
      </c>
      <c r="G313" s="24" t="str">
        <f>IF(OR(N313="",D313=""),"",IFERROR(INDEX('Facturi emise'!$I$5:$I$1004,MATCH(N313&amp;"|"&amp;D313,'Facturi emise'!$A$5:$A$1004,0)),""))</f>
        <v/>
      </c>
      <c r="H313" s="6"/>
      <c r="I313" s="14" t="str">
        <f>IF(OR(N313="",D313=""),"",IFERROR(INDEX('Facturi emise'!$J$5:$J$1004,MATCH(N313&amp;"|"&amp;D313,'Facturi emise'!$A$5:$A$1004,0)),""))</f>
        <v/>
      </c>
      <c r="J313" s="25" t="str">
        <f>IF(OR(N313="",D313=""),"",IFERROR(INDEX('Facturi emise'!$K$5:$K$1004,MATCH(N313&amp;"|"&amp;D313,'Facturi emise'!$A$5:$A$1004,0)),""))</f>
        <v/>
      </c>
      <c r="K313" s="26" t="str">
        <f t="shared" si="13"/>
        <v/>
      </c>
      <c r="L313" s="26" t="str">
        <f t="shared" si="14"/>
        <v/>
      </c>
      <c r="M313" s="27" t="str">
        <f>IF(B313="","",TRIM(IF(N313="","Factura storno nu există în registru. ",IF(ISNA(MATCH(N313&amp;"|"&amp;D313,'Facturi emise'!$A$5:$A$1004,0)),"Linia nu există în factura inițială. ",""))&amp;IF(N(H313)&lt;=0,"Lipsește cantitatea stornată. ","")&amp;IF(AND(N(I313)=IFERROR(INDEX('Facturi emise'!$J$5:$J$1004,MATCH(N313&amp;"|"&amp;D313,'Facturi emise'!$A$5:$A$1004,0)),0),SUMIFS($H$5:$H$1004,$N$5:$N$1004,N313,$D$5:$D$1004,D313,$I$5:$I$1004,I313)&gt;N(G313)),"Stornezi mai mult decât s-a facturat. ","")&amp;IF(AND(N(I313)&gt;0,N(I313)&lt;IFERROR(INDEX('Facturi emise'!$J$5:$J$1004,MATCH(N313&amp;"|"&amp;D313,'Facturi emise'!$A$5:$A$1004,0)),0)),"Reducere de preț pe unitate. ","")))</f>
        <v/>
      </c>
      <c r="N313" s="28" t="str">
        <f>IF(B313="","",IFERROR(INDEX('Registru stornări'!$D$5:$D$304,MATCH(B313,'Registru stornări'!$B$5:$B$304,0)),""))</f>
        <v/>
      </c>
    </row>
    <row r="314" spans="1:14" x14ac:dyDescent="0.2">
      <c r="A314" s="1" t="str">
        <f t="shared" si="12"/>
        <v/>
      </c>
      <c r="B314" s="9"/>
      <c r="C314" s="10" t="str">
        <f>IF(B314="","",COUNTIF(INDEX($B:$B,5):B314,B314))</f>
        <v/>
      </c>
      <c r="D314" s="9"/>
      <c r="E314" s="24" t="str">
        <f>IF(OR(N314="",D314=""),"",IFERROR(INDEX('Facturi emise'!$G$5:$G$1004,MATCH(N314&amp;"|"&amp;D314,'Facturi emise'!$A$5:$A$1004,0)),""))</f>
        <v/>
      </c>
      <c r="F314" s="10" t="str">
        <f>IF(OR(N314="",D314=""),"",IFERROR(INDEX('Facturi emise'!$H$5:$H$1004,MATCH(N314&amp;"|"&amp;D314,'Facturi emise'!$A$5:$A$1004,0)),""))</f>
        <v/>
      </c>
      <c r="G314" s="24" t="str">
        <f>IF(OR(N314="",D314=""),"",IFERROR(INDEX('Facturi emise'!$I$5:$I$1004,MATCH(N314&amp;"|"&amp;D314,'Facturi emise'!$A$5:$A$1004,0)),""))</f>
        <v/>
      </c>
      <c r="H314" s="6"/>
      <c r="I314" s="14" t="str">
        <f>IF(OR(N314="",D314=""),"",IFERROR(INDEX('Facturi emise'!$J$5:$J$1004,MATCH(N314&amp;"|"&amp;D314,'Facturi emise'!$A$5:$A$1004,0)),""))</f>
        <v/>
      </c>
      <c r="J314" s="25" t="str">
        <f>IF(OR(N314="",D314=""),"",IFERROR(INDEX('Facturi emise'!$K$5:$K$1004,MATCH(N314&amp;"|"&amp;D314,'Facturi emise'!$A$5:$A$1004,0)),""))</f>
        <v/>
      </c>
      <c r="K314" s="26" t="str">
        <f t="shared" si="13"/>
        <v/>
      </c>
      <c r="L314" s="26" t="str">
        <f t="shared" si="14"/>
        <v/>
      </c>
      <c r="M314" s="27" t="str">
        <f>IF(B314="","",TRIM(IF(N314="","Factura storno nu există în registru. ",IF(ISNA(MATCH(N314&amp;"|"&amp;D314,'Facturi emise'!$A$5:$A$1004,0)),"Linia nu există în factura inițială. ",""))&amp;IF(N(H314)&lt;=0,"Lipsește cantitatea stornată. ","")&amp;IF(AND(N(I314)=IFERROR(INDEX('Facturi emise'!$J$5:$J$1004,MATCH(N314&amp;"|"&amp;D314,'Facturi emise'!$A$5:$A$1004,0)),0),SUMIFS($H$5:$H$1004,$N$5:$N$1004,N314,$D$5:$D$1004,D314,$I$5:$I$1004,I314)&gt;N(G314)),"Stornezi mai mult decât s-a facturat. ","")&amp;IF(AND(N(I314)&gt;0,N(I314)&lt;IFERROR(INDEX('Facturi emise'!$J$5:$J$1004,MATCH(N314&amp;"|"&amp;D314,'Facturi emise'!$A$5:$A$1004,0)),0)),"Reducere de preț pe unitate. ","")))</f>
        <v/>
      </c>
      <c r="N314" s="28" t="str">
        <f>IF(B314="","",IFERROR(INDEX('Registru stornări'!$D$5:$D$304,MATCH(B314,'Registru stornări'!$B$5:$B$304,0)),""))</f>
        <v/>
      </c>
    </row>
    <row r="315" spans="1:14" x14ac:dyDescent="0.2">
      <c r="A315" s="1" t="str">
        <f t="shared" si="12"/>
        <v/>
      </c>
      <c r="B315" s="9"/>
      <c r="C315" s="10" t="str">
        <f>IF(B315="","",COUNTIF(INDEX($B:$B,5):B315,B315))</f>
        <v/>
      </c>
      <c r="D315" s="9"/>
      <c r="E315" s="24" t="str">
        <f>IF(OR(N315="",D315=""),"",IFERROR(INDEX('Facturi emise'!$G$5:$G$1004,MATCH(N315&amp;"|"&amp;D315,'Facturi emise'!$A$5:$A$1004,0)),""))</f>
        <v/>
      </c>
      <c r="F315" s="10" t="str">
        <f>IF(OR(N315="",D315=""),"",IFERROR(INDEX('Facturi emise'!$H$5:$H$1004,MATCH(N315&amp;"|"&amp;D315,'Facturi emise'!$A$5:$A$1004,0)),""))</f>
        <v/>
      </c>
      <c r="G315" s="24" t="str">
        <f>IF(OR(N315="",D315=""),"",IFERROR(INDEX('Facturi emise'!$I$5:$I$1004,MATCH(N315&amp;"|"&amp;D315,'Facturi emise'!$A$5:$A$1004,0)),""))</f>
        <v/>
      </c>
      <c r="H315" s="6"/>
      <c r="I315" s="14" t="str">
        <f>IF(OR(N315="",D315=""),"",IFERROR(INDEX('Facturi emise'!$J$5:$J$1004,MATCH(N315&amp;"|"&amp;D315,'Facturi emise'!$A$5:$A$1004,0)),""))</f>
        <v/>
      </c>
      <c r="J315" s="25" t="str">
        <f>IF(OR(N315="",D315=""),"",IFERROR(INDEX('Facturi emise'!$K$5:$K$1004,MATCH(N315&amp;"|"&amp;D315,'Facturi emise'!$A$5:$A$1004,0)),""))</f>
        <v/>
      </c>
      <c r="K315" s="26" t="str">
        <f t="shared" si="13"/>
        <v/>
      </c>
      <c r="L315" s="26" t="str">
        <f t="shared" si="14"/>
        <v/>
      </c>
      <c r="M315" s="27" t="str">
        <f>IF(B315="","",TRIM(IF(N315="","Factura storno nu există în registru. ",IF(ISNA(MATCH(N315&amp;"|"&amp;D315,'Facturi emise'!$A$5:$A$1004,0)),"Linia nu există în factura inițială. ",""))&amp;IF(N(H315)&lt;=0,"Lipsește cantitatea stornată. ","")&amp;IF(AND(N(I315)=IFERROR(INDEX('Facturi emise'!$J$5:$J$1004,MATCH(N315&amp;"|"&amp;D315,'Facturi emise'!$A$5:$A$1004,0)),0),SUMIFS($H$5:$H$1004,$N$5:$N$1004,N315,$D$5:$D$1004,D315,$I$5:$I$1004,I315)&gt;N(G315)),"Stornezi mai mult decât s-a facturat. ","")&amp;IF(AND(N(I315)&gt;0,N(I315)&lt;IFERROR(INDEX('Facturi emise'!$J$5:$J$1004,MATCH(N315&amp;"|"&amp;D315,'Facturi emise'!$A$5:$A$1004,0)),0)),"Reducere de preț pe unitate. ","")))</f>
        <v/>
      </c>
      <c r="N315" s="28" t="str">
        <f>IF(B315="","",IFERROR(INDEX('Registru stornări'!$D$5:$D$304,MATCH(B315,'Registru stornări'!$B$5:$B$304,0)),""))</f>
        <v/>
      </c>
    </row>
    <row r="316" spans="1:14" x14ac:dyDescent="0.2">
      <c r="A316" s="1" t="str">
        <f t="shared" si="12"/>
        <v/>
      </c>
      <c r="B316" s="9"/>
      <c r="C316" s="10" t="str">
        <f>IF(B316="","",COUNTIF(INDEX($B:$B,5):B316,B316))</f>
        <v/>
      </c>
      <c r="D316" s="9"/>
      <c r="E316" s="24" t="str">
        <f>IF(OR(N316="",D316=""),"",IFERROR(INDEX('Facturi emise'!$G$5:$G$1004,MATCH(N316&amp;"|"&amp;D316,'Facturi emise'!$A$5:$A$1004,0)),""))</f>
        <v/>
      </c>
      <c r="F316" s="10" t="str">
        <f>IF(OR(N316="",D316=""),"",IFERROR(INDEX('Facturi emise'!$H$5:$H$1004,MATCH(N316&amp;"|"&amp;D316,'Facturi emise'!$A$5:$A$1004,0)),""))</f>
        <v/>
      </c>
      <c r="G316" s="24" t="str">
        <f>IF(OR(N316="",D316=""),"",IFERROR(INDEX('Facturi emise'!$I$5:$I$1004,MATCH(N316&amp;"|"&amp;D316,'Facturi emise'!$A$5:$A$1004,0)),""))</f>
        <v/>
      </c>
      <c r="H316" s="6"/>
      <c r="I316" s="14" t="str">
        <f>IF(OR(N316="",D316=""),"",IFERROR(INDEX('Facturi emise'!$J$5:$J$1004,MATCH(N316&amp;"|"&amp;D316,'Facturi emise'!$A$5:$A$1004,0)),""))</f>
        <v/>
      </c>
      <c r="J316" s="25" t="str">
        <f>IF(OR(N316="",D316=""),"",IFERROR(INDEX('Facturi emise'!$K$5:$K$1004,MATCH(N316&amp;"|"&amp;D316,'Facturi emise'!$A$5:$A$1004,0)),""))</f>
        <v/>
      </c>
      <c r="K316" s="26" t="str">
        <f t="shared" si="13"/>
        <v/>
      </c>
      <c r="L316" s="26" t="str">
        <f t="shared" si="14"/>
        <v/>
      </c>
      <c r="M316" s="27" t="str">
        <f>IF(B316="","",TRIM(IF(N316="","Factura storno nu există în registru. ",IF(ISNA(MATCH(N316&amp;"|"&amp;D316,'Facturi emise'!$A$5:$A$1004,0)),"Linia nu există în factura inițială. ",""))&amp;IF(N(H316)&lt;=0,"Lipsește cantitatea stornată. ","")&amp;IF(AND(N(I316)=IFERROR(INDEX('Facturi emise'!$J$5:$J$1004,MATCH(N316&amp;"|"&amp;D316,'Facturi emise'!$A$5:$A$1004,0)),0),SUMIFS($H$5:$H$1004,$N$5:$N$1004,N316,$D$5:$D$1004,D316,$I$5:$I$1004,I316)&gt;N(G316)),"Stornezi mai mult decât s-a facturat. ","")&amp;IF(AND(N(I316)&gt;0,N(I316)&lt;IFERROR(INDEX('Facturi emise'!$J$5:$J$1004,MATCH(N316&amp;"|"&amp;D316,'Facturi emise'!$A$5:$A$1004,0)),0)),"Reducere de preț pe unitate. ","")))</f>
        <v/>
      </c>
      <c r="N316" s="28" t="str">
        <f>IF(B316="","",IFERROR(INDEX('Registru stornări'!$D$5:$D$304,MATCH(B316,'Registru stornări'!$B$5:$B$304,0)),""))</f>
        <v/>
      </c>
    </row>
    <row r="317" spans="1:14" x14ac:dyDescent="0.2">
      <c r="A317" s="1" t="str">
        <f t="shared" si="12"/>
        <v/>
      </c>
      <c r="B317" s="9"/>
      <c r="C317" s="10" t="str">
        <f>IF(B317="","",COUNTIF(INDEX($B:$B,5):B317,B317))</f>
        <v/>
      </c>
      <c r="D317" s="9"/>
      <c r="E317" s="24" t="str">
        <f>IF(OR(N317="",D317=""),"",IFERROR(INDEX('Facturi emise'!$G$5:$G$1004,MATCH(N317&amp;"|"&amp;D317,'Facturi emise'!$A$5:$A$1004,0)),""))</f>
        <v/>
      </c>
      <c r="F317" s="10" t="str">
        <f>IF(OR(N317="",D317=""),"",IFERROR(INDEX('Facturi emise'!$H$5:$H$1004,MATCH(N317&amp;"|"&amp;D317,'Facturi emise'!$A$5:$A$1004,0)),""))</f>
        <v/>
      </c>
      <c r="G317" s="24" t="str">
        <f>IF(OR(N317="",D317=""),"",IFERROR(INDEX('Facturi emise'!$I$5:$I$1004,MATCH(N317&amp;"|"&amp;D317,'Facturi emise'!$A$5:$A$1004,0)),""))</f>
        <v/>
      </c>
      <c r="H317" s="6"/>
      <c r="I317" s="14" t="str">
        <f>IF(OR(N317="",D317=""),"",IFERROR(INDEX('Facturi emise'!$J$5:$J$1004,MATCH(N317&amp;"|"&amp;D317,'Facturi emise'!$A$5:$A$1004,0)),""))</f>
        <v/>
      </c>
      <c r="J317" s="25" t="str">
        <f>IF(OR(N317="",D317=""),"",IFERROR(INDEX('Facturi emise'!$K$5:$K$1004,MATCH(N317&amp;"|"&amp;D317,'Facturi emise'!$A$5:$A$1004,0)),""))</f>
        <v/>
      </c>
      <c r="K317" s="26" t="str">
        <f t="shared" si="13"/>
        <v/>
      </c>
      <c r="L317" s="26" t="str">
        <f t="shared" si="14"/>
        <v/>
      </c>
      <c r="M317" s="27" t="str">
        <f>IF(B317="","",TRIM(IF(N317="","Factura storno nu există în registru. ",IF(ISNA(MATCH(N317&amp;"|"&amp;D317,'Facturi emise'!$A$5:$A$1004,0)),"Linia nu există în factura inițială. ",""))&amp;IF(N(H317)&lt;=0,"Lipsește cantitatea stornată. ","")&amp;IF(AND(N(I317)=IFERROR(INDEX('Facturi emise'!$J$5:$J$1004,MATCH(N317&amp;"|"&amp;D317,'Facturi emise'!$A$5:$A$1004,0)),0),SUMIFS($H$5:$H$1004,$N$5:$N$1004,N317,$D$5:$D$1004,D317,$I$5:$I$1004,I317)&gt;N(G317)),"Stornezi mai mult decât s-a facturat. ","")&amp;IF(AND(N(I317)&gt;0,N(I317)&lt;IFERROR(INDEX('Facturi emise'!$J$5:$J$1004,MATCH(N317&amp;"|"&amp;D317,'Facturi emise'!$A$5:$A$1004,0)),0)),"Reducere de preț pe unitate. ","")))</f>
        <v/>
      </c>
      <c r="N317" s="28" t="str">
        <f>IF(B317="","",IFERROR(INDEX('Registru stornări'!$D$5:$D$304,MATCH(B317,'Registru stornări'!$B$5:$B$304,0)),""))</f>
        <v/>
      </c>
    </row>
    <row r="318" spans="1:14" x14ac:dyDescent="0.2">
      <c r="A318" s="1" t="str">
        <f t="shared" si="12"/>
        <v/>
      </c>
      <c r="B318" s="9"/>
      <c r="C318" s="10" t="str">
        <f>IF(B318="","",COUNTIF(INDEX($B:$B,5):B318,B318))</f>
        <v/>
      </c>
      <c r="D318" s="9"/>
      <c r="E318" s="24" t="str">
        <f>IF(OR(N318="",D318=""),"",IFERROR(INDEX('Facturi emise'!$G$5:$G$1004,MATCH(N318&amp;"|"&amp;D318,'Facturi emise'!$A$5:$A$1004,0)),""))</f>
        <v/>
      </c>
      <c r="F318" s="10" t="str">
        <f>IF(OR(N318="",D318=""),"",IFERROR(INDEX('Facturi emise'!$H$5:$H$1004,MATCH(N318&amp;"|"&amp;D318,'Facturi emise'!$A$5:$A$1004,0)),""))</f>
        <v/>
      </c>
      <c r="G318" s="24" t="str">
        <f>IF(OR(N318="",D318=""),"",IFERROR(INDEX('Facturi emise'!$I$5:$I$1004,MATCH(N318&amp;"|"&amp;D318,'Facturi emise'!$A$5:$A$1004,0)),""))</f>
        <v/>
      </c>
      <c r="H318" s="6"/>
      <c r="I318" s="14" t="str">
        <f>IF(OR(N318="",D318=""),"",IFERROR(INDEX('Facturi emise'!$J$5:$J$1004,MATCH(N318&amp;"|"&amp;D318,'Facturi emise'!$A$5:$A$1004,0)),""))</f>
        <v/>
      </c>
      <c r="J318" s="25" t="str">
        <f>IF(OR(N318="",D318=""),"",IFERROR(INDEX('Facturi emise'!$K$5:$K$1004,MATCH(N318&amp;"|"&amp;D318,'Facturi emise'!$A$5:$A$1004,0)),""))</f>
        <v/>
      </c>
      <c r="K318" s="26" t="str">
        <f t="shared" si="13"/>
        <v/>
      </c>
      <c r="L318" s="26" t="str">
        <f t="shared" si="14"/>
        <v/>
      </c>
      <c r="M318" s="27" t="str">
        <f>IF(B318="","",TRIM(IF(N318="","Factura storno nu există în registru. ",IF(ISNA(MATCH(N318&amp;"|"&amp;D318,'Facturi emise'!$A$5:$A$1004,0)),"Linia nu există în factura inițială. ",""))&amp;IF(N(H318)&lt;=0,"Lipsește cantitatea stornată. ","")&amp;IF(AND(N(I318)=IFERROR(INDEX('Facturi emise'!$J$5:$J$1004,MATCH(N318&amp;"|"&amp;D318,'Facturi emise'!$A$5:$A$1004,0)),0),SUMIFS($H$5:$H$1004,$N$5:$N$1004,N318,$D$5:$D$1004,D318,$I$5:$I$1004,I318)&gt;N(G318)),"Stornezi mai mult decât s-a facturat. ","")&amp;IF(AND(N(I318)&gt;0,N(I318)&lt;IFERROR(INDEX('Facturi emise'!$J$5:$J$1004,MATCH(N318&amp;"|"&amp;D318,'Facturi emise'!$A$5:$A$1004,0)),0)),"Reducere de preț pe unitate. ","")))</f>
        <v/>
      </c>
      <c r="N318" s="28" t="str">
        <f>IF(B318="","",IFERROR(INDEX('Registru stornări'!$D$5:$D$304,MATCH(B318,'Registru stornări'!$B$5:$B$304,0)),""))</f>
        <v/>
      </c>
    </row>
    <row r="319" spans="1:14" x14ac:dyDescent="0.2">
      <c r="A319" s="1" t="str">
        <f t="shared" si="12"/>
        <v/>
      </c>
      <c r="B319" s="9"/>
      <c r="C319" s="10" t="str">
        <f>IF(B319="","",COUNTIF(INDEX($B:$B,5):B319,B319))</f>
        <v/>
      </c>
      <c r="D319" s="9"/>
      <c r="E319" s="24" t="str">
        <f>IF(OR(N319="",D319=""),"",IFERROR(INDEX('Facturi emise'!$G$5:$G$1004,MATCH(N319&amp;"|"&amp;D319,'Facturi emise'!$A$5:$A$1004,0)),""))</f>
        <v/>
      </c>
      <c r="F319" s="10" t="str">
        <f>IF(OR(N319="",D319=""),"",IFERROR(INDEX('Facturi emise'!$H$5:$H$1004,MATCH(N319&amp;"|"&amp;D319,'Facturi emise'!$A$5:$A$1004,0)),""))</f>
        <v/>
      </c>
      <c r="G319" s="24" t="str">
        <f>IF(OR(N319="",D319=""),"",IFERROR(INDEX('Facturi emise'!$I$5:$I$1004,MATCH(N319&amp;"|"&amp;D319,'Facturi emise'!$A$5:$A$1004,0)),""))</f>
        <v/>
      </c>
      <c r="H319" s="6"/>
      <c r="I319" s="14" t="str">
        <f>IF(OR(N319="",D319=""),"",IFERROR(INDEX('Facturi emise'!$J$5:$J$1004,MATCH(N319&amp;"|"&amp;D319,'Facturi emise'!$A$5:$A$1004,0)),""))</f>
        <v/>
      </c>
      <c r="J319" s="25" t="str">
        <f>IF(OR(N319="",D319=""),"",IFERROR(INDEX('Facturi emise'!$K$5:$K$1004,MATCH(N319&amp;"|"&amp;D319,'Facturi emise'!$A$5:$A$1004,0)),""))</f>
        <v/>
      </c>
      <c r="K319" s="26" t="str">
        <f t="shared" si="13"/>
        <v/>
      </c>
      <c r="L319" s="26" t="str">
        <f t="shared" si="14"/>
        <v/>
      </c>
      <c r="M319" s="27" t="str">
        <f>IF(B319="","",TRIM(IF(N319="","Factura storno nu există în registru. ",IF(ISNA(MATCH(N319&amp;"|"&amp;D319,'Facturi emise'!$A$5:$A$1004,0)),"Linia nu există în factura inițială. ",""))&amp;IF(N(H319)&lt;=0,"Lipsește cantitatea stornată. ","")&amp;IF(AND(N(I319)=IFERROR(INDEX('Facturi emise'!$J$5:$J$1004,MATCH(N319&amp;"|"&amp;D319,'Facturi emise'!$A$5:$A$1004,0)),0),SUMIFS($H$5:$H$1004,$N$5:$N$1004,N319,$D$5:$D$1004,D319,$I$5:$I$1004,I319)&gt;N(G319)),"Stornezi mai mult decât s-a facturat. ","")&amp;IF(AND(N(I319)&gt;0,N(I319)&lt;IFERROR(INDEX('Facturi emise'!$J$5:$J$1004,MATCH(N319&amp;"|"&amp;D319,'Facturi emise'!$A$5:$A$1004,0)),0)),"Reducere de preț pe unitate. ","")))</f>
        <v/>
      </c>
      <c r="N319" s="28" t="str">
        <f>IF(B319="","",IFERROR(INDEX('Registru stornări'!$D$5:$D$304,MATCH(B319,'Registru stornări'!$B$5:$B$304,0)),""))</f>
        <v/>
      </c>
    </row>
    <row r="320" spans="1:14" x14ac:dyDescent="0.2">
      <c r="A320" s="1" t="str">
        <f t="shared" si="12"/>
        <v/>
      </c>
      <c r="B320" s="9"/>
      <c r="C320" s="10" t="str">
        <f>IF(B320="","",COUNTIF(INDEX($B:$B,5):B320,B320))</f>
        <v/>
      </c>
      <c r="D320" s="9"/>
      <c r="E320" s="24" t="str">
        <f>IF(OR(N320="",D320=""),"",IFERROR(INDEX('Facturi emise'!$G$5:$G$1004,MATCH(N320&amp;"|"&amp;D320,'Facturi emise'!$A$5:$A$1004,0)),""))</f>
        <v/>
      </c>
      <c r="F320" s="10" t="str">
        <f>IF(OR(N320="",D320=""),"",IFERROR(INDEX('Facturi emise'!$H$5:$H$1004,MATCH(N320&amp;"|"&amp;D320,'Facturi emise'!$A$5:$A$1004,0)),""))</f>
        <v/>
      </c>
      <c r="G320" s="24" t="str">
        <f>IF(OR(N320="",D320=""),"",IFERROR(INDEX('Facturi emise'!$I$5:$I$1004,MATCH(N320&amp;"|"&amp;D320,'Facturi emise'!$A$5:$A$1004,0)),""))</f>
        <v/>
      </c>
      <c r="H320" s="6"/>
      <c r="I320" s="14" t="str">
        <f>IF(OR(N320="",D320=""),"",IFERROR(INDEX('Facturi emise'!$J$5:$J$1004,MATCH(N320&amp;"|"&amp;D320,'Facturi emise'!$A$5:$A$1004,0)),""))</f>
        <v/>
      </c>
      <c r="J320" s="25" t="str">
        <f>IF(OR(N320="",D320=""),"",IFERROR(INDEX('Facturi emise'!$K$5:$K$1004,MATCH(N320&amp;"|"&amp;D320,'Facturi emise'!$A$5:$A$1004,0)),""))</f>
        <v/>
      </c>
      <c r="K320" s="26" t="str">
        <f t="shared" si="13"/>
        <v/>
      </c>
      <c r="L320" s="26" t="str">
        <f t="shared" si="14"/>
        <v/>
      </c>
      <c r="M320" s="27" t="str">
        <f>IF(B320="","",TRIM(IF(N320="","Factura storno nu există în registru. ",IF(ISNA(MATCH(N320&amp;"|"&amp;D320,'Facturi emise'!$A$5:$A$1004,0)),"Linia nu există în factura inițială. ",""))&amp;IF(N(H320)&lt;=0,"Lipsește cantitatea stornată. ","")&amp;IF(AND(N(I320)=IFERROR(INDEX('Facturi emise'!$J$5:$J$1004,MATCH(N320&amp;"|"&amp;D320,'Facturi emise'!$A$5:$A$1004,0)),0),SUMIFS($H$5:$H$1004,$N$5:$N$1004,N320,$D$5:$D$1004,D320,$I$5:$I$1004,I320)&gt;N(G320)),"Stornezi mai mult decât s-a facturat. ","")&amp;IF(AND(N(I320)&gt;0,N(I320)&lt;IFERROR(INDEX('Facturi emise'!$J$5:$J$1004,MATCH(N320&amp;"|"&amp;D320,'Facturi emise'!$A$5:$A$1004,0)),0)),"Reducere de preț pe unitate. ","")))</f>
        <v/>
      </c>
      <c r="N320" s="28" t="str">
        <f>IF(B320="","",IFERROR(INDEX('Registru stornări'!$D$5:$D$304,MATCH(B320,'Registru stornări'!$B$5:$B$304,0)),""))</f>
        <v/>
      </c>
    </row>
    <row r="321" spans="1:14" x14ac:dyDescent="0.2">
      <c r="A321" s="1" t="str">
        <f t="shared" si="12"/>
        <v/>
      </c>
      <c r="B321" s="9"/>
      <c r="C321" s="10" t="str">
        <f>IF(B321="","",COUNTIF(INDEX($B:$B,5):B321,B321))</f>
        <v/>
      </c>
      <c r="D321" s="9"/>
      <c r="E321" s="24" t="str">
        <f>IF(OR(N321="",D321=""),"",IFERROR(INDEX('Facturi emise'!$G$5:$G$1004,MATCH(N321&amp;"|"&amp;D321,'Facturi emise'!$A$5:$A$1004,0)),""))</f>
        <v/>
      </c>
      <c r="F321" s="10" t="str">
        <f>IF(OR(N321="",D321=""),"",IFERROR(INDEX('Facturi emise'!$H$5:$H$1004,MATCH(N321&amp;"|"&amp;D321,'Facturi emise'!$A$5:$A$1004,0)),""))</f>
        <v/>
      </c>
      <c r="G321" s="24" t="str">
        <f>IF(OR(N321="",D321=""),"",IFERROR(INDEX('Facturi emise'!$I$5:$I$1004,MATCH(N321&amp;"|"&amp;D321,'Facturi emise'!$A$5:$A$1004,0)),""))</f>
        <v/>
      </c>
      <c r="H321" s="6"/>
      <c r="I321" s="14" t="str">
        <f>IF(OR(N321="",D321=""),"",IFERROR(INDEX('Facturi emise'!$J$5:$J$1004,MATCH(N321&amp;"|"&amp;D321,'Facturi emise'!$A$5:$A$1004,0)),""))</f>
        <v/>
      </c>
      <c r="J321" s="25" t="str">
        <f>IF(OR(N321="",D321=""),"",IFERROR(INDEX('Facturi emise'!$K$5:$K$1004,MATCH(N321&amp;"|"&amp;D321,'Facturi emise'!$A$5:$A$1004,0)),""))</f>
        <v/>
      </c>
      <c r="K321" s="26" t="str">
        <f t="shared" si="13"/>
        <v/>
      </c>
      <c r="L321" s="26" t="str">
        <f t="shared" si="14"/>
        <v/>
      </c>
      <c r="M321" s="27" t="str">
        <f>IF(B321="","",TRIM(IF(N321="","Factura storno nu există în registru. ",IF(ISNA(MATCH(N321&amp;"|"&amp;D321,'Facturi emise'!$A$5:$A$1004,0)),"Linia nu există în factura inițială. ",""))&amp;IF(N(H321)&lt;=0,"Lipsește cantitatea stornată. ","")&amp;IF(AND(N(I321)=IFERROR(INDEX('Facturi emise'!$J$5:$J$1004,MATCH(N321&amp;"|"&amp;D321,'Facturi emise'!$A$5:$A$1004,0)),0),SUMIFS($H$5:$H$1004,$N$5:$N$1004,N321,$D$5:$D$1004,D321,$I$5:$I$1004,I321)&gt;N(G321)),"Stornezi mai mult decât s-a facturat. ","")&amp;IF(AND(N(I321)&gt;0,N(I321)&lt;IFERROR(INDEX('Facturi emise'!$J$5:$J$1004,MATCH(N321&amp;"|"&amp;D321,'Facturi emise'!$A$5:$A$1004,0)),0)),"Reducere de preț pe unitate. ","")))</f>
        <v/>
      </c>
      <c r="N321" s="28" t="str">
        <f>IF(B321="","",IFERROR(INDEX('Registru stornări'!$D$5:$D$304,MATCH(B321,'Registru stornări'!$B$5:$B$304,0)),""))</f>
        <v/>
      </c>
    </row>
    <row r="322" spans="1:14" x14ac:dyDescent="0.2">
      <c r="A322" s="1" t="str">
        <f t="shared" si="12"/>
        <v/>
      </c>
      <c r="B322" s="9"/>
      <c r="C322" s="10" t="str">
        <f>IF(B322="","",COUNTIF(INDEX($B:$B,5):B322,B322))</f>
        <v/>
      </c>
      <c r="D322" s="9"/>
      <c r="E322" s="24" t="str">
        <f>IF(OR(N322="",D322=""),"",IFERROR(INDEX('Facturi emise'!$G$5:$G$1004,MATCH(N322&amp;"|"&amp;D322,'Facturi emise'!$A$5:$A$1004,0)),""))</f>
        <v/>
      </c>
      <c r="F322" s="10" t="str">
        <f>IF(OR(N322="",D322=""),"",IFERROR(INDEX('Facturi emise'!$H$5:$H$1004,MATCH(N322&amp;"|"&amp;D322,'Facturi emise'!$A$5:$A$1004,0)),""))</f>
        <v/>
      </c>
      <c r="G322" s="24" t="str">
        <f>IF(OR(N322="",D322=""),"",IFERROR(INDEX('Facturi emise'!$I$5:$I$1004,MATCH(N322&amp;"|"&amp;D322,'Facturi emise'!$A$5:$A$1004,0)),""))</f>
        <v/>
      </c>
      <c r="H322" s="6"/>
      <c r="I322" s="14" t="str">
        <f>IF(OR(N322="",D322=""),"",IFERROR(INDEX('Facturi emise'!$J$5:$J$1004,MATCH(N322&amp;"|"&amp;D322,'Facturi emise'!$A$5:$A$1004,0)),""))</f>
        <v/>
      </c>
      <c r="J322" s="25" t="str">
        <f>IF(OR(N322="",D322=""),"",IFERROR(INDEX('Facturi emise'!$K$5:$K$1004,MATCH(N322&amp;"|"&amp;D322,'Facturi emise'!$A$5:$A$1004,0)),""))</f>
        <v/>
      </c>
      <c r="K322" s="26" t="str">
        <f t="shared" si="13"/>
        <v/>
      </c>
      <c r="L322" s="26" t="str">
        <f t="shared" si="14"/>
        <v/>
      </c>
      <c r="M322" s="27" t="str">
        <f>IF(B322="","",TRIM(IF(N322="","Factura storno nu există în registru. ",IF(ISNA(MATCH(N322&amp;"|"&amp;D322,'Facturi emise'!$A$5:$A$1004,0)),"Linia nu există în factura inițială. ",""))&amp;IF(N(H322)&lt;=0,"Lipsește cantitatea stornată. ","")&amp;IF(AND(N(I322)=IFERROR(INDEX('Facturi emise'!$J$5:$J$1004,MATCH(N322&amp;"|"&amp;D322,'Facturi emise'!$A$5:$A$1004,0)),0),SUMIFS($H$5:$H$1004,$N$5:$N$1004,N322,$D$5:$D$1004,D322,$I$5:$I$1004,I322)&gt;N(G322)),"Stornezi mai mult decât s-a facturat. ","")&amp;IF(AND(N(I322)&gt;0,N(I322)&lt;IFERROR(INDEX('Facturi emise'!$J$5:$J$1004,MATCH(N322&amp;"|"&amp;D322,'Facturi emise'!$A$5:$A$1004,0)),0)),"Reducere de preț pe unitate. ","")))</f>
        <v/>
      </c>
      <c r="N322" s="28" t="str">
        <f>IF(B322="","",IFERROR(INDEX('Registru stornări'!$D$5:$D$304,MATCH(B322,'Registru stornări'!$B$5:$B$304,0)),""))</f>
        <v/>
      </c>
    </row>
    <row r="323" spans="1:14" x14ac:dyDescent="0.2">
      <c r="A323" s="1" t="str">
        <f t="shared" si="12"/>
        <v/>
      </c>
      <c r="B323" s="9"/>
      <c r="C323" s="10" t="str">
        <f>IF(B323="","",COUNTIF(INDEX($B:$B,5):B323,B323))</f>
        <v/>
      </c>
      <c r="D323" s="9"/>
      <c r="E323" s="24" t="str">
        <f>IF(OR(N323="",D323=""),"",IFERROR(INDEX('Facturi emise'!$G$5:$G$1004,MATCH(N323&amp;"|"&amp;D323,'Facturi emise'!$A$5:$A$1004,0)),""))</f>
        <v/>
      </c>
      <c r="F323" s="10" t="str">
        <f>IF(OR(N323="",D323=""),"",IFERROR(INDEX('Facturi emise'!$H$5:$H$1004,MATCH(N323&amp;"|"&amp;D323,'Facturi emise'!$A$5:$A$1004,0)),""))</f>
        <v/>
      </c>
      <c r="G323" s="24" t="str">
        <f>IF(OR(N323="",D323=""),"",IFERROR(INDEX('Facturi emise'!$I$5:$I$1004,MATCH(N323&amp;"|"&amp;D323,'Facturi emise'!$A$5:$A$1004,0)),""))</f>
        <v/>
      </c>
      <c r="H323" s="6"/>
      <c r="I323" s="14" t="str">
        <f>IF(OR(N323="",D323=""),"",IFERROR(INDEX('Facturi emise'!$J$5:$J$1004,MATCH(N323&amp;"|"&amp;D323,'Facturi emise'!$A$5:$A$1004,0)),""))</f>
        <v/>
      </c>
      <c r="J323" s="25" t="str">
        <f>IF(OR(N323="",D323=""),"",IFERROR(INDEX('Facturi emise'!$K$5:$K$1004,MATCH(N323&amp;"|"&amp;D323,'Facturi emise'!$A$5:$A$1004,0)),""))</f>
        <v/>
      </c>
      <c r="K323" s="26" t="str">
        <f t="shared" si="13"/>
        <v/>
      </c>
      <c r="L323" s="26" t="str">
        <f t="shared" si="14"/>
        <v/>
      </c>
      <c r="M323" s="27" t="str">
        <f>IF(B323="","",TRIM(IF(N323="","Factura storno nu există în registru. ",IF(ISNA(MATCH(N323&amp;"|"&amp;D323,'Facturi emise'!$A$5:$A$1004,0)),"Linia nu există în factura inițială. ",""))&amp;IF(N(H323)&lt;=0,"Lipsește cantitatea stornată. ","")&amp;IF(AND(N(I323)=IFERROR(INDEX('Facturi emise'!$J$5:$J$1004,MATCH(N323&amp;"|"&amp;D323,'Facturi emise'!$A$5:$A$1004,0)),0),SUMIFS($H$5:$H$1004,$N$5:$N$1004,N323,$D$5:$D$1004,D323,$I$5:$I$1004,I323)&gt;N(G323)),"Stornezi mai mult decât s-a facturat. ","")&amp;IF(AND(N(I323)&gt;0,N(I323)&lt;IFERROR(INDEX('Facturi emise'!$J$5:$J$1004,MATCH(N323&amp;"|"&amp;D323,'Facturi emise'!$A$5:$A$1004,0)),0)),"Reducere de preț pe unitate. ","")))</f>
        <v/>
      </c>
      <c r="N323" s="28" t="str">
        <f>IF(B323="","",IFERROR(INDEX('Registru stornări'!$D$5:$D$304,MATCH(B323,'Registru stornări'!$B$5:$B$304,0)),""))</f>
        <v/>
      </c>
    </row>
    <row r="324" spans="1:14" x14ac:dyDescent="0.2">
      <c r="A324" s="1" t="str">
        <f t="shared" si="12"/>
        <v/>
      </c>
      <c r="B324" s="9"/>
      <c r="C324" s="10" t="str">
        <f>IF(B324="","",COUNTIF(INDEX($B:$B,5):B324,B324))</f>
        <v/>
      </c>
      <c r="D324" s="9"/>
      <c r="E324" s="24" t="str">
        <f>IF(OR(N324="",D324=""),"",IFERROR(INDEX('Facturi emise'!$G$5:$G$1004,MATCH(N324&amp;"|"&amp;D324,'Facturi emise'!$A$5:$A$1004,0)),""))</f>
        <v/>
      </c>
      <c r="F324" s="10" t="str">
        <f>IF(OR(N324="",D324=""),"",IFERROR(INDEX('Facturi emise'!$H$5:$H$1004,MATCH(N324&amp;"|"&amp;D324,'Facturi emise'!$A$5:$A$1004,0)),""))</f>
        <v/>
      </c>
      <c r="G324" s="24" t="str">
        <f>IF(OR(N324="",D324=""),"",IFERROR(INDEX('Facturi emise'!$I$5:$I$1004,MATCH(N324&amp;"|"&amp;D324,'Facturi emise'!$A$5:$A$1004,0)),""))</f>
        <v/>
      </c>
      <c r="H324" s="6"/>
      <c r="I324" s="14" t="str">
        <f>IF(OR(N324="",D324=""),"",IFERROR(INDEX('Facturi emise'!$J$5:$J$1004,MATCH(N324&amp;"|"&amp;D324,'Facturi emise'!$A$5:$A$1004,0)),""))</f>
        <v/>
      </c>
      <c r="J324" s="25" t="str">
        <f>IF(OR(N324="",D324=""),"",IFERROR(INDEX('Facturi emise'!$K$5:$K$1004,MATCH(N324&amp;"|"&amp;D324,'Facturi emise'!$A$5:$A$1004,0)),""))</f>
        <v/>
      </c>
      <c r="K324" s="26" t="str">
        <f t="shared" si="13"/>
        <v/>
      </c>
      <c r="L324" s="26" t="str">
        <f t="shared" si="14"/>
        <v/>
      </c>
      <c r="M324" s="27" t="str">
        <f>IF(B324="","",TRIM(IF(N324="","Factura storno nu există în registru. ",IF(ISNA(MATCH(N324&amp;"|"&amp;D324,'Facturi emise'!$A$5:$A$1004,0)),"Linia nu există în factura inițială. ",""))&amp;IF(N(H324)&lt;=0,"Lipsește cantitatea stornată. ","")&amp;IF(AND(N(I324)=IFERROR(INDEX('Facturi emise'!$J$5:$J$1004,MATCH(N324&amp;"|"&amp;D324,'Facturi emise'!$A$5:$A$1004,0)),0),SUMIFS($H$5:$H$1004,$N$5:$N$1004,N324,$D$5:$D$1004,D324,$I$5:$I$1004,I324)&gt;N(G324)),"Stornezi mai mult decât s-a facturat. ","")&amp;IF(AND(N(I324)&gt;0,N(I324)&lt;IFERROR(INDEX('Facturi emise'!$J$5:$J$1004,MATCH(N324&amp;"|"&amp;D324,'Facturi emise'!$A$5:$A$1004,0)),0)),"Reducere de preț pe unitate. ","")))</f>
        <v/>
      </c>
      <c r="N324" s="28" t="str">
        <f>IF(B324="","",IFERROR(INDEX('Registru stornări'!$D$5:$D$304,MATCH(B324,'Registru stornări'!$B$5:$B$304,0)),""))</f>
        <v/>
      </c>
    </row>
    <row r="325" spans="1:14" x14ac:dyDescent="0.2">
      <c r="A325" s="1" t="str">
        <f t="shared" ref="A325:A388" si="15">IF(B325="","",B325&amp;"|"&amp;C325)</f>
        <v/>
      </c>
      <c r="B325" s="9"/>
      <c r="C325" s="10" t="str">
        <f>IF(B325="","",COUNTIF(INDEX($B:$B,5):B325,B325))</f>
        <v/>
      </c>
      <c r="D325" s="9"/>
      <c r="E325" s="24" t="str">
        <f>IF(OR(N325="",D325=""),"",IFERROR(INDEX('Facturi emise'!$G$5:$G$1004,MATCH(N325&amp;"|"&amp;D325,'Facturi emise'!$A$5:$A$1004,0)),""))</f>
        <v/>
      </c>
      <c r="F325" s="10" t="str">
        <f>IF(OR(N325="",D325=""),"",IFERROR(INDEX('Facturi emise'!$H$5:$H$1004,MATCH(N325&amp;"|"&amp;D325,'Facturi emise'!$A$5:$A$1004,0)),""))</f>
        <v/>
      </c>
      <c r="G325" s="24" t="str">
        <f>IF(OR(N325="",D325=""),"",IFERROR(INDEX('Facturi emise'!$I$5:$I$1004,MATCH(N325&amp;"|"&amp;D325,'Facturi emise'!$A$5:$A$1004,0)),""))</f>
        <v/>
      </c>
      <c r="H325" s="6"/>
      <c r="I325" s="14" t="str">
        <f>IF(OR(N325="",D325=""),"",IFERROR(INDEX('Facturi emise'!$J$5:$J$1004,MATCH(N325&amp;"|"&amp;D325,'Facturi emise'!$A$5:$A$1004,0)),""))</f>
        <v/>
      </c>
      <c r="J325" s="25" t="str">
        <f>IF(OR(N325="",D325=""),"",IFERROR(INDEX('Facturi emise'!$K$5:$K$1004,MATCH(N325&amp;"|"&amp;D325,'Facturi emise'!$A$5:$A$1004,0)),""))</f>
        <v/>
      </c>
      <c r="K325" s="26" t="str">
        <f t="shared" ref="K325:K388" si="16">IF(OR(H325="",I325=""),"",-ROUND(H325*I325,2))</f>
        <v/>
      </c>
      <c r="L325" s="26" t="str">
        <f t="shared" ref="L325:L388" si="17">IF(OR(K325="",J325=""),"",ROUND(K325*J325,2))</f>
        <v/>
      </c>
      <c r="M325" s="27" t="str">
        <f>IF(B325="","",TRIM(IF(N325="","Factura storno nu există în registru. ",IF(ISNA(MATCH(N325&amp;"|"&amp;D325,'Facturi emise'!$A$5:$A$1004,0)),"Linia nu există în factura inițială. ",""))&amp;IF(N(H325)&lt;=0,"Lipsește cantitatea stornată. ","")&amp;IF(AND(N(I325)=IFERROR(INDEX('Facturi emise'!$J$5:$J$1004,MATCH(N325&amp;"|"&amp;D325,'Facturi emise'!$A$5:$A$1004,0)),0),SUMIFS($H$5:$H$1004,$N$5:$N$1004,N325,$D$5:$D$1004,D325,$I$5:$I$1004,I325)&gt;N(G325)),"Stornezi mai mult decât s-a facturat. ","")&amp;IF(AND(N(I325)&gt;0,N(I325)&lt;IFERROR(INDEX('Facturi emise'!$J$5:$J$1004,MATCH(N325&amp;"|"&amp;D325,'Facturi emise'!$A$5:$A$1004,0)),0)),"Reducere de preț pe unitate. ","")))</f>
        <v/>
      </c>
      <c r="N325" s="28" t="str">
        <f>IF(B325="","",IFERROR(INDEX('Registru stornări'!$D$5:$D$304,MATCH(B325,'Registru stornări'!$B$5:$B$304,0)),""))</f>
        <v/>
      </c>
    </row>
    <row r="326" spans="1:14" x14ac:dyDescent="0.2">
      <c r="A326" s="1" t="str">
        <f t="shared" si="15"/>
        <v/>
      </c>
      <c r="B326" s="9"/>
      <c r="C326" s="10" t="str">
        <f>IF(B326="","",COUNTIF(INDEX($B:$B,5):B326,B326))</f>
        <v/>
      </c>
      <c r="D326" s="9"/>
      <c r="E326" s="24" t="str">
        <f>IF(OR(N326="",D326=""),"",IFERROR(INDEX('Facturi emise'!$G$5:$G$1004,MATCH(N326&amp;"|"&amp;D326,'Facturi emise'!$A$5:$A$1004,0)),""))</f>
        <v/>
      </c>
      <c r="F326" s="10" t="str">
        <f>IF(OR(N326="",D326=""),"",IFERROR(INDEX('Facturi emise'!$H$5:$H$1004,MATCH(N326&amp;"|"&amp;D326,'Facturi emise'!$A$5:$A$1004,0)),""))</f>
        <v/>
      </c>
      <c r="G326" s="24" t="str">
        <f>IF(OR(N326="",D326=""),"",IFERROR(INDEX('Facturi emise'!$I$5:$I$1004,MATCH(N326&amp;"|"&amp;D326,'Facturi emise'!$A$5:$A$1004,0)),""))</f>
        <v/>
      </c>
      <c r="H326" s="6"/>
      <c r="I326" s="14" t="str">
        <f>IF(OR(N326="",D326=""),"",IFERROR(INDEX('Facturi emise'!$J$5:$J$1004,MATCH(N326&amp;"|"&amp;D326,'Facturi emise'!$A$5:$A$1004,0)),""))</f>
        <v/>
      </c>
      <c r="J326" s="25" t="str">
        <f>IF(OR(N326="",D326=""),"",IFERROR(INDEX('Facturi emise'!$K$5:$K$1004,MATCH(N326&amp;"|"&amp;D326,'Facturi emise'!$A$5:$A$1004,0)),""))</f>
        <v/>
      </c>
      <c r="K326" s="26" t="str">
        <f t="shared" si="16"/>
        <v/>
      </c>
      <c r="L326" s="26" t="str">
        <f t="shared" si="17"/>
        <v/>
      </c>
      <c r="M326" s="27" t="str">
        <f>IF(B326="","",TRIM(IF(N326="","Factura storno nu există în registru. ",IF(ISNA(MATCH(N326&amp;"|"&amp;D326,'Facturi emise'!$A$5:$A$1004,0)),"Linia nu există în factura inițială. ",""))&amp;IF(N(H326)&lt;=0,"Lipsește cantitatea stornată. ","")&amp;IF(AND(N(I326)=IFERROR(INDEX('Facturi emise'!$J$5:$J$1004,MATCH(N326&amp;"|"&amp;D326,'Facturi emise'!$A$5:$A$1004,0)),0),SUMIFS($H$5:$H$1004,$N$5:$N$1004,N326,$D$5:$D$1004,D326,$I$5:$I$1004,I326)&gt;N(G326)),"Stornezi mai mult decât s-a facturat. ","")&amp;IF(AND(N(I326)&gt;0,N(I326)&lt;IFERROR(INDEX('Facturi emise'!$J$5:$J$1004,MATCH(N326&amp;"|"&amp;D326,'Facturi emise'!$A$5:$A$1004,0)),0)),"Reducere de preț pe unitate. ","")))</f>
        <v/>
      </c>
      <c r="N326" s="28" t="str">
        <f>IF(B326="","",IFERROR(INDEX('Registru stornări'!$D$5:$D$304,MATCH(B326,'Registru stornări'!$B$5:$B$304,0)),""))</f>
        <v/>
      </c>
    </row>
    <row r="327" spans="1:14" x14ac:dyDescent="0.2">
      <c r="A327" s="1" t="str">
        <f t="shared" si="15"/>
        <v/>
      </c>
      <c r="B327" s="9"/>
      <c r="C327" s="10" t="str">
        <f>IF(B327="","",COUNTIF(INDEX($B:$B,5):B327,B327))</f>
        <v/>
      </c>
      <c r="D327" s="9"/>
      <c r="E327" s="24" t="str">
        <f>IF(OR(N327="",D327=""),"",IFERROR(INDEX('Facturi emise'!$G$5:$G$1004,MATCH(N327&amp;"|"&amp;D327,'Facturi emise'!$A$5:$A$1004,0)),""))</f>
        <v/>
      </c>
      <c r="F327" s="10" t="str">
        <f>IF(OR(N327="",D327=""),"",IFERROR(INDEX('Facturi emise'!$H$5:$H$1004,MATCH(N327&amp;"|"&amp;D327,'Facturi emise'!$A$5:$A$1004,0)),""))</f>
        <v/>
      </c>
      <c r="G327" s="24" t="str">
        <f>IF(OR(N327="",D327=""),"",IFERROR(INDEX('Facturi emise'!$I$5:$I$1004,MATCH(N327&amp;"|"&amp;D327,'Facturi emise'!$A$5:$A$1004,0)),""))</f>
        <v/>
      </c>
      <c r="H327" s="6"/>
      <c r="I327" s="14" t="str">
        <f>IF(OR(N327="",D327=""),"",IFERROR(INDEX('Facturi emise'!$J$5:$J$1004,MATCH(N327&amp;"|"&amp;D327,'Facturi emise'!$A$5:$A$1004,0)),""))</f>
        <v/>
      </c>
      <c r="J327" s="25" t="str">
        <f>IF(OR(N327="",D327=""),"",IFERROR(INDEX('Facturi emise'!$K$5:$K$1004,MATCH(N327&amp;"|"&amp;D327,'Facturi emise'!$A$5:$A$1004,0)),""))</f>
        <v/>
      </c>
      <c r="K327" s="26" t="str">
        <f t="shared" si="16"/>
        <v/>
      </c>
      <c r="L327" s="26" t="str">
        <f t="shared" si="17"/>
        <v/>
      </c>
      <c r="M327" s="27" t="str">
        <f>IF(B327="","",TRIM(IF(N327="","Factura storno nu există în registru. ",IF(ISNA(MATCH(N327&amp;"|"&amp;D327,'Facturi emise'!$A$5:$A$1004,0)),"Linia nu există în factura inițială. ",""))&amp;IF(N(H327)&lt;=0,"Lipsește cantitatea stornată. ","")&amp;IF(AND(N(I327)=IFERROR(INDEX('Facturi emise'!$J$5:$J$1004,MATCH(N327&amp;"|"&amp;D327,'Facturi emise'!$A$5:$A$1004,0)),0),SUMIFS($H$5:$H$1004,$N$5:$N$1004,N327,$D$5:$D$1004,D327,$I$5:$I$1004,I327)&gt;N(G327)),"Stornezi mai mult decât s-a facturat. ","")&amp;IF(AND(N(I327)&gt;0,N(I327)&lt;IFERROR(INDEX('Facturi emise'!$J$5:$J$1004,MATCH(N327&amp;"|"&amp;D327,'Facturi emise'!$A$5:$A$1004,0)),0)),"Reducere de preț pe unitate. ","")))</f>
        <v/>
      </c>
      <c r="N327" s="28" t="str">
        <f>IF(B327="","",IFERROR(INDEX('Registru stornări'!$D$5:$D$304,MATCH(B327,'Registru stornări'!$B$5:$B$304,0)),""))</f>
        <v/>
      </c>
    </row>
    <row r="328" spans="1:14" x14ac:dyDescent="0.2">
      <c r="A328" s="1" t="str">
        <f t="shared" si="15"/>
        <v/>
      </c>
      <c r="B328" s="9"/>
      <c r="C328" s="10" t="str">
        <f>IF(B328="","",COUNTIF(INDEX($B:$B,5):B328,B328))</f>
        <v/>
      </c>
      <c r="D328" s="9"/>
      <c r="E328" s="24" t="str">
        <f>IF(OR(N328="",D328=""),"",IFERROR(INDEX('Facturi emise'!$G$5:$G$1004,MATCH(N328&amp;"|"&amp;D328,'Facturi emise'!$A$5:$A$1004,0)),""))</f>
        <v/>
      </c>
      <c r="F328" s="10" t="str">
        <f>IF(OR(N328="",D328=""),"",IFERROR(INDEX('Facturi emise'!$H$5:$H$1004,MATCH(N328&amp;"|"&amp;D328,'Facturi emise'!$A$5:$A$1004,0)),""))</f>
        <v/>
      </c>
      <c r="G328" s="24" t="str">
        <f>IF(OR(N328="",D328=""),"",IFERROR(INDEX('Facturi emise'!$I$5:$I$1004,MATCH(N328&amp;"|"&amp;D328,'Facturi emise'!$A$5:$A$1004,0)),""))</f>
        <v/>
      </c>
      <c r="H328" s="6"/>
      <c r="I328" s="14" t="str">
        <f>IF(OR(N328="",D328=""),"",IFERROR(INDEX('Facturi emise'!$J$5:$J$1004,MATCH(N328&amp;"|"&amp;D328,'Facturi emise'!$A$5:$A$1004,0)),""))</f>
        <v/>
      </c>
      <c r="J328" s="25" t="str">
        <f>IF(OR(N328="",D328=""),"",IFERROR(INDEX('Facturi emise'!$K$5:$K$1004,MATCH(N328&amp;"|"&amp;D328,'Facturi emise'!$A$5:$A$1004,0)),""))</f>
        <v/>
      </c>
      <c r="K328" s="26" t="str">
        <f t="shared" si="16"/>
        <v/>
      </c>
      <c r="L328" s="26" t="str">
        <f t="shared" si="17"/>
        <v/>
      </c>
      <c r="M328" s="27" t="str">
        <f>IF(B328="","",TRIM(IF(N328="","Factura storno nu există în registru. ",IF(ISNA(MATCH(N328&amp;"|"&amp;D328,'Facturi emise'!$A$5:$A$1004,0)),"Linia nu există în factura inițială. ",""))&amp;IF(N(H328)&lt;=0,"Lipsește cantitatea stornată. ","")&amp;IF(AND(N(I328)=IFERROR(INDEX('Facturi emise'!$J$5:$J$1004,MATCH(N328&amp;"|"&amp;D328,'Facturi emise'!$A$5:$A$1004,0)),0),SUMIFS($H$5:$H$1004,$N$5:$N$1004,N328,$D$5:$D$1004,D328,$I$5:$I$1004,I328)&gt;N(G328)),"Stornezi mai mult decât s-a facturat. ","")&amp;IF(AND(N(I328)&gt;0,N(I328)&lt;IFERROR(INDEX('Facturi emise'!$J$5:$J$1004,MATCH(N328&amp;"|"&amp;D328,'Facturi emise'!$A$5:$A$1004,0)),0)),"Reducere de preț pe unitate. ","")))</f>
        <v/>
      </c>
      <c r="N328" s="28" t="str">
        <f>IF(B328="","",IFERROR(INDEX('Registru stornări'!$D$5:$D$304,MATCH(B328,'Registru stornări'!$B$5:$B$304,0)),""))</f>
        <v/>
      </c>
    </row>
    <row r="329" spans="1:14" x14ac:dyDescent="0.2">
      <c r="A329" s="1" t="str">
        <f t="shared" si="15"/>
        <v/>
      </c>
      <c r="B329" s="9"/>
      <c r="C329" s="10" t="str">
        <f>IF(B329="","",COUNTIF(INDEX($B:$B,5):B329,B329))</f>
        <v/>
      </c>
      <c r="D329" s="9"/>
      <c r="E329" s="24" t="str">
        <f>IF(OR(N329="",D329=""),"",IFERROR(INDEX('Facturi emise'!$G$5:$G$1004,MATCH(N329&amp;"|"&amp;D329,'Facturi emise'!$A$5:$A$1004,0)),""))</f>
        <v/>
      </c>
      <c r="F329" s="10" t="str">
        <f>IF(OR(N329="",D329=""),"",IFERROR(INDEX('Facturi emise'!$H$5:$H$1004,MATCH(N329&amp;"|"&amp;D329,'Facturi emise'!$A$5:$A$1004,0)),""))</f>
        <v/>
      </c>
      <c r="G329" s="24" t="str">
        <f>IF(OR(N329="",D329=""),"",IFERROR(INDEX('Facturi emise'!$I$5:$I$1004,MATCH(N329&amp;"|"&amp;D329,'Facturi emise'!$A$5:$A$1004,0)),""))</f>
        <v/>
      </c>
      <c r="H329" s="6"/>
      <c r="I329" s="14" t="str">
        <f>IF(OR(N329="",D329=""),"",IFERROR(INDEX('Facturi emise'!$J$5:$J$1004,MATCH(N329&amp;"|"&amp;D329,'Facturi emise'!$A$5:$A$1004,0)),""))</f>
        <v/>
      </c>
      <c r="J329" s="25" t="str">
        <f>IF(OR(N329="",D329=""),"",IFERROR(INDEX('Facturi emise'!$K$5:$K$1004,MATCH(N329&amp;"|"&amp;D329,'Facturi emise'!$A$5:$A$1004,0)),""))</f>
        <v/>
      </c>
      <c r="K329" s="26" t="str">
        <f t="shared" si="16"/>
        <v/>
      </c>
      <c r="L329" s="26" t="str">
        <f t="shared" si="17"/>
        <v/>
      </c>
      <c r="M329" s="27" t="str">
        <f>IF(B329="","",TRIM(IF(N329="","Factura storno nu există în registru. ",IF(ISNA(MATCH(N329&amp;"|"&amp;D329,'Facturi emise'!$A$5:$A$1004,0)),"Linia nu există în factura inițială. ",""))&amp;IF(N(H329)&lt;=0,"Lipsește cantitatea stornată. ","")&amp;IF(AND(N(I329)=IFERROR(INDEX('Facturi emise'!$J$5:$J$1004,MATCH(N329&amp;"|"&amp;D329,'Facturi emise'!$A$5:$A$1004,0)),0),SUMIFS($H$5:$H$1004,$N$5:$N$1004,N329,$D$5:$D$1004,D329,$I$5:$I$1004,I329)&gt;N(G329)),"Stornezi mai mult decât s-a facturat. ","")&amp;IF(AND(N(I329)&gt;0,N(I329)&lt;IFERROR(INDEX('Facturi emise'!$J$5:$J$1004,MATCH(N329&amp;"|"&amp;D329,'Facturi emise'!$A$5:$A$1004,0)),0)),"Reducere de preț pe unitate. ","")))</f>
        <v/>
      </c>
      <c r="N329" s="28" t="str">
        <f>IF(B329="","",IFERROR(INDEX('Registru stornări'!$D$5:$D$304,MATCH(B329,'Registru stornări'!$B$5:$B$304,0)),""))</f>
        <v/>
      </c>
    </row>
    <row r="330" spans="1:14" x14ac:dyDescent="0.2">
      <c r="A330" s="1" t="str">
        <f t="shared" si="15"/>
        <v/>
      </c>
      <c r="B330" s="9"/>
      <c r="C330" s="10" t="str">
        <f>IF(B330="","",COUNTIF(INDEX($B:$B,5):B330,B330))</f>
        <v/>
      </c>
      <c r="D330" s="9"/>
      <c r="E330" s="24" t="str">
        <f>IF(OR(N330="",D330=""),"",IFERROR(INDEX('Facturi emise'!$G$5:$G$1004,MATCH(N330&amp;"|"&amp;D330,'Facturi emise'!$A$5:$A$1004,0)),""))</f>
        <v/>
      </c>
      <c r="F330" s="10" t="str">
        <f>IF(OR(N330="",D330=""),"",IFERROR(INDEX('Facturi emise'!$H$5:$H$1004,MATCH(N330&amp;"|"&amp;D330,'Facturi emise'!$A$5:$A$1004,0)),""))</f>
        <v/>
      </c>
      <c r="G330" s="24" t="str">
        <f>IF(OR(N330="",D330=""),"",IFERROR(INDEX('Facturi emise'!$I$5:$I$1004,MATCH(N330&amp;"|"&amp;D330,'Facturi emise'!$A$5:$A$1004,0)),""))</f>
        <v/>
      </c>
      <c r="H330" s="6"/>
      <c r="I330" s="14" t="str">
        <f>IF(OR(N330="",D330=""),"",IFERROR(INDEX('Facturi emise'!$J$5:$J$1004,MATCH(N330&amp;"|"&amp;D330,'Facturi emise'!$A$5:$A$1004,0)),""))</f>
        <v/>
      </c>
      <c r="J330" s="25" t="str">
        <f>IF(OR(N330="",D330=""),"",IFERROR(INDEX('Facturi emise'!$K$5:$K$1004,MATCH(N330&amp;"|"&amp;D330,'Facturi emise'!$A$5:$A$1004,0)),""))</f>
        <v/>
      </c>
      <c r="K330" s="26" t="str">
        <f t="shared" si="16"/>
        <v/>
      </c>
      <c r="L330" s="26" t="str">
        <f t="shared" si="17"/>
        <v/>
      </c>
      <c r="M330" s="27" t="str">
        <f>IF(B330="","",TRIM(IF(N330="","Factura storno nu există în registru. ",IF(ISNA(MATCH(N330&amp;"|"&amp;D330,'Facturi emise'!$A$5:$A$1004,0)),"Linia nu există în factura inițială. ",""))&amp;IF(N(H330)&lt;=0,"Lipsește cantitatea stornată. ","")&amp;IF(AND(N(I330)=IFERROR(INDEX('Facturi emise'!$J$5:$J$1004,MATCH(N330&amp;"|"&amp;D330,'Facturi emise'!$A$5:$A$1004,0)),0),SUMIFS($H$5:$H$1004,$N$5:$N$1004,N330,$D$5:$D$1004,D330,$I$5:$I$1004,I330)&gt;N(G330)),"Stornezi mai mult decât s-a facturat. ","")&amp;IF(AND(N(I330)&gt;0,N(I330)&lt;IFERROR(INDEX('Facturi emise'!$J$5:$J$1004,MATCH(N330&amp;"|"&amp;D330,'Facturi emise'!$A$5:$A$1004,0)),0)),"Reducere de preț pe unitate. ","")))</f>
        <v/>
      </c>
      <c r="N330" s="28" t="str">
        <f>IF(B330="","",IFERROR(INDEX('Registru stornări'!$D$5:$D$304,MATCH(B330,'Registru stornări'!$B$5:$B$304,0)),""))</f>
        <v/>
      </c>
    </row>
    <row r="331" spans="1:14" x14ac:dyDescent="0.2">
      <c r="A331" s="1" t="str">
        <f t="shared" si="15"/>
        <v/>
      </c>
      <c r="B331" s="9"/>
      <c r="C331" s="10" t="str">
        <f>IF(B331="","",COUNTIF(INDEX($B:$B,5):B331,B331))</f>
        <v/>
      </c>
      <c r="D331" s="9"/>
      <c r="E331" s="24" t="str">
        <f>IF(OR(N331="",D331=""),"",IFERROR(INDEX('Facturi emise'!$G$5:$G$1004,MATCH(N331&amp;"|"&amp;D331,'Facturi emise'!$A$5:$A$1004,0)),""))</f>
        <v/>
      </c>
      <c r="F331" s="10" t="str">
        <f>IF(OR(N331="",D331=""),"",IFERROR(INDEX('Facturi emise'!$H$5:$H$1004,MATCH(N331&amp;"|"&amp;D331,'Facturi emise'!$A$5:$A$1004,0)),""))</f>
        <v/>
      </c>
      <c r="G331" s="24" t="str">
        <f>IF(OR(N331="",D331=""),"",IFERROR(INDEX('Facturi emise'!$I$5:$I$1004,MATCH(N331&amp;"|"&amp;D331,'Facturi emise'!$A$5:$A$1004,0)),""))</f>
        <v/>
      </c>
      <c r="H331" s="6"/>
      <c r="I331" s="14" t="str">
        <f>IF(OR(N331="",D331=""),"",IFERROR(INDEX('Facturi emise'!$J$5:$J$1004,MATCH(N331&amp;"|"&amp;D331,'Facturi emise'!$A$5:$A$1004,0)),""))</f>
        <v/>
      </c>
      <c r="J331" s="25" t="str">
        <f>IF(OR(N331="",D331=""),"",IFERROR(INDEX('Facturi emise'!$K$5:$K$1004,MATCH(N331&amp;"|"&amp;D331,'Facturi emise'!$A$5:$A$1004,0)),""))</f>
        <v/>
      </c>
      <c r="K331" s="26" t="str">
        <f t="shared" si="16"/>
        <v/>
      </c>
      <c r="L331" s="26" t="str">
        <f t="shared" si="17"/>
        <v/>
      </c>
      <c r="M331" s="27" t="str">
        <f>IF(B331="","",TRIM(IF(N331="","Factura storno nu există în registru. ",IF(ISNA(MATCH(N331&amp;"|"&amp;D331,'Facturi emise'!$A$5:$A$1004,0)),"Linia nu există în factura inițială. ",""))&amp;IF(N(H331)&lt;=0,"Lipsește cantitatea stornată. ","")&amp;IF(AND(N(I331)=IFERROR(INDEX('Facturi emise'!$J$5:$J$1004,MATCH(N331&amp;"|"&amp;D331,'Facturi emise'!$A$5:$A$1004,0)),0),SUMIFS($H$5:$H$1004,$N$5:$N$1004,N331,$D$5:$D$1004,D331,$I$5:$I$1004,I331)&gt;N(G331)),"Stornezi mai mult decât s-a facturat. ","")&amp;IF(AND(N(I331)&gt;0,N(I331)&lt;IFERROR(INDEX('Facturi emise'!$J$5:$J$1004,MATCH(N331&amp;"|"&amp;D331,'Facturi emise'!$A$5:$A$1004,0)),0)),"Reducere de preț pe unitate. ","")))</f>
        <v/>
      </c>
      <c r="N331" s="28" t="str">
        <f>IF(B331="","",IFERROR(INDEX('Registru stornări'!$D$5:$D$304,MATCH(B331,'Registru stornări'!$B$5:$B$304,0)),""))</f>
        <v/>
      </c>
    </row>
    <row r="332" spans="1:14" x14ac:dyDescent="0.2">
      <c r="A332" s="1" t="str">
        <f t="shared" si="15"/>
        <v/>
      </c>
      <c r="B332" s="9"/>
      <c r="C332" s="10" t="str">
        <f>IF(B332="","",COUNTIF(INDEX($B:$B,5):B332,B332))</f>
        <v/>
      </c>
      <c r="D332" s="9"/>
      <c r="E332" s="24" t="str">
        <f>IF(OR(N332="",D332=""),"",IFERROR(INDEX('Facturi emise'!$G$5:$G$1004,MATCH(N332&amp;"|"&amp;D332,'Facturi emise'!$A$5:$A$1004,0)),""))</f>
        <v/>
      </c>
      <c r="F332" s="10" t="str">
        <f>IF(OR(N332="",D332=""),"",IFERROR(INDEX('Facturi emise'!$H$5:$H$1004,MATCH(N332&amp;"|"&amp;D332,'Facturi emise'!$A$5:$A$1004,0)),""))</f>
        <v/>
      </c>
      <c r="G332" s="24" t="str">
        <f>IF(OR(N332="",D332=""),"",IFERROR(INDEX('Facturi emise'!$I$5:$I$1004,MATCH(N332&amp;"|"&amp;D332,'Facturi emise'!$A$5:$A$1004,0)),""))</f>
        <v/>
      </c>
      <c r="H332" s="6"/>
      <c r="I332" s="14" t="str">
        <f>IF(OR(N332="",D332=""),"",IFERROR(INDEX('Facturi emise'!$J$5:$J$1004,MATCH(N332&amp;"|"&amp;D332,'Facturi emise'!$A$5:$A$1004,0)),""))</f>
        <v/>
      </c>
      <c r="J332" s="25" t="str">
        <f>IF(OR(N332="",D332=""),"",IFERROR(INDEX('Facturi emise'!$K$5:$K$1004,MATCH(N332&amp;"|"&amp;D332,'Facturi emise'!$A$5:$A$1004,0)),""))</f>
        <v/>
      </c>
      <c r="K332" s="26" t="str">
        <f t="shared" si="16"/>
        <v/>
      </c>
      <c r="L332" s="26" t="str">
        <f t="shared" si="17"/>
        <v/>
      </c>
      <c r="M332" s="27" t="str">
        <f>IF(B332="","",TRIM(IF(N332="","Factura storno nu există în registru. ",IF(ISNA(MATCH(N332&amp;"|"&amp;D332,'Facturi emise'!$A$5:$A$1004,0)),"Linia nu există în factura inițială. ",""))&amp;IF(N(H332)&lt;=0,"Lipsește cantitatea stornată. ","")&amp;IF(AND(N(I332)=IFERROR(INDEX('Facturi emise'!$J$5:$J$1004,MATCH(N332&amp;"|"&amp;D332,'Facturi emise'!$A$5:$A$1004,0)),0),SUMIFS($H$5:$H$1004,$N$5:$N$1004,N332,$D$5:$D$1004,D332,$I$5:$I$1004,I332)&gt;N(G332)),"Stornezi mai mult decât s-a facturat. ","")&amp;IF(AND(N(I332)&gt;0,N(I332)&lt;IFERROR(INDEX('Facturi emise'!$J$5:$J$1004,MATCH(N332&amp;"|"&amp;D332,'Facturi emise'!$A$5:$A$1004,0)),0)),"Reducere de preț pe unitate. ","")))</f>
        <v/>
      </c>
      <c r="N332" s="28" t="str">
        <f>IF(B332="","",IFERROR(INDEX('Registru stornări'!$D$5:$D$304,MATCH(B332,'Registru stornări'!$B$5:$B$304,0)),""))</f>
        <v/>
      </c>
    </row>
    <row r="333" spans="1:14" x14ac:dyDescent="0.2">
      <c r="A333" s="1" t="str">
        <f t="shared" si="15"/>
        <v/>
      </c>
      <c r="B333" s="9"/>
      <c r="C333" s="10" t="str">
        <f>IF(B333="","",COUNTIF(INDEX($B:$B,5):B333,B333))</f>
        <v/>
      </c>
      <c r="D333" s="9"/>
      <c r="E333" s="24" t="str">
        <f>IF(OR(N333="",D333=""),"",IFERROR(INDEX('Facturi emise'!$G$5:$G$1004,MATCH(N333&amp;"|"&amp;D333,'Facturi emise'!$A$5:$A$1004,0)),""))</f>
        <v/>
      </c>
      <c r="F333" s="10" t="str">
        <f>IF(OR(N333="",D333=""),"",IFERROR(INDEX('Facturi emise'!$H$5:$H$1004,MATCH(N333&amp;"|"&amp;D333,'Facturi emise'!$A$5:$A$1004,0)),""))</f>
        <v/>
      </c>
      <c r="G333" s="24" t="str">
        <f>IF(OR(N333="",D333=""),"",IFERROR(INDEX('Facturi emise'!$I$5:$I$1004,MATCH(N333&amp;"|"&amp;D333,'Facturi emise'!$A$5:$A$1004,0)),""))</f>
        <v/>
      </c>
      <c r="H333" s="6"/>
      <c r="I333" s="14" t="str">
        <f>IF(OR(N333="",D333=""),"",IFERROR(INDEX('Facturi emise'!$J$5:$J$1004,MATCH(N333&amp;"|"&amp;D333,'Facturi emise'!$A$5:$A$1004,0)),""))</f>
        <v/>
      </c>
      <c r="J333" s="25" t="str">
        <f>IF(OR(N333="",D333=""),"",IFERROR(INDEX('Facturi emise'!$K$5:$K$1004,MATCH(N333&amp;"|"&amp;D333,'Facturi emise'!$A$5:$A$1004,0)),""))</f>
        <v/>
      </c>
      <c r="K333" s="26" t="str">
        <f t="shared" si="16"/>
        <v/>
      </c>
      <c r="L333" s="26" t="str">
        <f t="shared" si="17"/>
        <v/>
      </c>
      <c r="M333" s="27" t="str">
        <f>IF(B333="","",TRIM(IF(N333="","Factura storno nu există în registru. ",IF(ISNA(MATCH(N333&amp;"|"&amp;D333,'Facturi emise'!$A$5:$A$1004,0)),"Linia nu există în factura inițială. ",""))&amp;IF(N(H333)&lt;=0,"Lipsește cantitatea stornată. ","")&amp;IF(AND(N(I333)=IFERROR(INDEX('Facturi emise'!$J$5:$J$1004,MATCH(N333&amp;"|"&amp;D333,'Facturi emise'!$A$5:$A$1004,0)),0),SUMIFS($H$5:$H$1004,$N$5:$N$1004,N333,$D$5:$D$1004,D333,$I$5:$I$1004,I333)&gt;N(G333)),"Stornezi mai mult decât s-a facturat. ","")&amp;IF(AND(N(I333)&gt;0,N(I333)&lt;IFERROR(INDEX('Facturi emise'!$J$5:$J$1004,MATCH(N333&amp;"|"&amp;D333,'Facturi emise'!$A$5:$A$1004,0)),0)),"Reducere de preț pe unitate. ","")))</f>
        <v/>
      </c>
      <c r="N333" s="28" t="str">
        <f>IF(B333="","",IFERROR(INDEX('Registru stornări'!$D$5:$D$304,MATCH(B333,'Registru stornări'!$B$5:$B$304,0)),""))</f>
        <v/>
      </c>
    </row>
    <row r="334" spans="1:14" x14ac:dyDescent="0.2">
      <c r="A334" s="1" t="str">
        <f t="shared" si="15"/>
        <v/>
      </c>
      <c r="B334" s="9"/>
      <c r="C334" s="10" t="str">
        <f>IF(B334="","",COUNTIF(INDEX($B:$B,5):B334,B334))</f>
        <v/>
      </c>
      <c r="D334" s="9"/>
      <c r="E334" s="24" t="str">
        <f>IF(OR(N334="",D334=""),"",IFERROR(INDEX('Facturi emise'!$G$5:$G$1004,MATCH(N334&amp;"|"&amp;D334,'Facturi emise'!$A$5:$A$1004,0)),""))</f>
        <v/>
      </c>
      <c r="F334" s="10" t="str">
        <f>IF(OR(N334="",D334=""),"",IFERROR(INDEX('Facturi emise'!$H$5:$H$1004,MATCH(N334&amp;"|"&amp;D334,'Facturi emise'!$A$5:$A$1004,0)),""))</f>
        <v/>
      </c>
      <c r="G334" s="24" t="str">
        <f>IF(OR(N334="",D334=""),"",IFERROR(INDEX('Facturi emise'!$I$5:$I$1004,MATCH(N334&amp;"|"&amp;D334,'Facturi emise'!$A$5:$A$1004,0)),""))</f>
        <v/>
      </c>
      <c r="H334" s="6"/>
      <c r="I334" s="14" t="str">
        <f>IF(OR(N334="",D334=""),"",IFERROR(INDEX('Facturi emise'!$J$5:$J$1004,MATCH(N334&amp;"|"&amp;D334,'Facturi emise'!$A$5:$A$1004,0)),""))</f>
        <v/>
      </c>
      <c r="J334" s="25" t="str">
        <f>IF(OR(N334="",D334=""),"",IFERROR(INDEX('Facturi emise'!$K$5:$K$1004,MATCH(N334&amp;"|"&amp;D334,'Facturi emise'!$A$5:$A$1004,0)),""))</f>
        <v/>
      </c>
      <c r="K334" s="26" t="str">
        <f t="shared" si="16"/>
        <v/>
      </c>
      <c r="L334" s="26" t="str">
        <f t="shared" si="17"/>
        <v/>
      </c>
      <c r="M334" s="27" t="str">
        <f>IF(B334="","",TRIM(IF(N334="","Factura storno nu există în registru. ",IF(ISNA(MATCH(N334&amp;"|"&amp;D334,'Facturi emise'!$A$5:$A$1004,0)),"Linia nu există în factura inițială. ",""))&amp;IF(N(H334)&lt;=0,"Lipsește cantitatea stornată. ","")&amp;IF(AND(N(I334)=IFERROR(INDEX('Facturi emise'!$J$5:$J$1004,MATCH(N334&amp;"|"&amp;D334,'Facturi emise'!$A$5:$A$1004,0)),0),SUMIFS($H$5:$H$1004,$N$5:$N$1004,N334,$D$5:$D$1004,D334,$I$5:$I$1004,I334)&gt;N(G334)),"Stornezi mai mult decât s-a facturat. ","")&amp;IF(AND(N(I334)&gt;0,N(I334)&lt;IFERROR(INDEX('Facturi emise'!$J$5:$J$1004,MATCH(N334&amp;"|"&amp;D334,'Facturi emise'!$A$5:$A$1004,0)),0)),"Reducere de preț pe unitate. ","")))</f>
        <v/>
      </c>
      <c r="N334" s="28" t="str">
        <f>IF(B334="","",IFERROR(INDEX('Registru stornări'!$D$5:$D$304,MATCH(B334,'Registru stornări'!$B$5:$B$304,0)),""))</f>
        <v/>
      </c>
    </row>
    <row r="335" spans="1:14" x14ac:dyDescent="0.2">
      <c r="A335" s="1" t="str">
        <f t="shared" si="15"/>
        <v/>
      </c>
      <c r="B335" s="9"/>
      <c r="C335" s="10" t="str">
        <f>IF(B335="","",COUNTIF(INDEX($B:$B,5):B335,B335))</f>
        <v/>
      </c>
      <c r="D335" s="9"/>
      <c r="E335" s="24" t="str">
        <f>IF(OR(N335="",D335=""),"",IFERROR(INDEX('Facturi emise'!$G$5:$G$1004,MATCH(N335&amp;"|"&amp;D335,'Facturi emise'!$A$5:$A$1004,0)),""))</f>
        <v/>
      </c>
      <c r="F335" s="10" t="str">
        <f>IF(OR(N335="",D335=""),"",IFERROR(INDEX('Facturi emise'!$H$5:$H$1004,MATCH(N335&amp;"|"&amp;D335,'Facturi emise'!$A$5:$A$1004,0)),""))</f>
        <v/>
      </c>
      <c r="G335" s="24" t="str">
        <f>IF(OR(N335="",D335=""),"",IFERROR(INDEX('Facturi emise'!$I$5:$I$1004,MATCH(N335&amp;"|"&amp;D335,'Facturi emise'!$A$5:$A$1004,0)),""))</f>
        <v/>
      </c>
      <c r="H335" s="6"/>
      <c r="I335" s="14" t="str">
        <f>IF(OR(N335="",D335=""),"",IFERROR(INDEX('Facturi emise'!$J$5:$J$1004,MATCH(N335&amp;"|"&amp;D335,'Facturi emise'!$A$5:$A$1004,0)),""))</f>
        <v/>
      </c>
      <c r="J335" s="25" t="str">
        <f>IF(OR(N335="",D335=""),"",IFERROR(INDEX('Facturi emise'!$K$5:$K$1004,MATCH(N335&amp;"|"&amp;D335,'Facturi emise'!$A$5:$A$1004,0)),""))</f>
        <v/>
      </c>
      <c r="K335" s="26" t="str">
        <f t="shared" si="16"/>
        <v/>
      </c>
      <c r="L335" s="26" t="str">
        <f t="shared" si="17"/>
        <v/>
      </c>
      <c r="M335" s="27" t="str">
        <f>IF(B335="","",TRIM(IF(N335="","Factura storno nu există în registru. ",IF(ISNA(MATCH(N335&amp;"|"&amp;D335,'Facturi emise'!$A$5:$A$1004,0)),"Linia nu există în factura inițială. ",""))&amp;IF(N(H335)&lt;=0,"Lipsește cantitatea stornată. ","")&amp;IF(AND(N(I335)=IFERROR(INDEX('Facturi emise'!$J$5:$J$1004,MATCH(N335&amp;"|"&amp;D335,'Facturi emise'!$A$5:$A$1004,0)),0),SUMIFS($H$5:$H$1004,$N$5:$N$1004,N335,$D$5:$D$1004,D335,$I$5:$I$1004,I335)&gt;N(G335)),"Stornezi mai mult decât s-a facturat. ","")&amp;IF(AND(N(I335)&gt;0,N(I335)&lt;IFERROR(INDEX('Facturi emise'!$J$5:$J$1004,MATCH(N335&amp;"|"&amp;D335,'Facturi emise'!$A$5:$A$1004,0)),0)),"Reducere de preț pe unitate. ","")))</f>
        <v/>
      </c>
      <c r="N335" s="28" t="str">
        <f>IF(B335="","",IFERROR(INDEX('Registru stornări'!$D$5:$D$304,MATCH(B335,'Registru stornări'!$B$5:$B$304,0)),""))</f>
        <v/>
      </c>
    </row>
    <row r="336" spans="1:14" x14ac:dyDescent="0.2">
      <c r="A336" s="1" t="str">
        <f t="shared" si="15"/>
        <v/>
      </c>
      <c r="B336" s="9"/>
      <c r="C336" s="10" t="str">
        <f>IF(B336="","",COUNTIF(INDEX($B:$B,5):B336,B336))</f>
        <v/>
      </c>
      <c r="D336" s="9"/>
      <c r="E336" s="24" t="str">
        <f>IF(OR(N336="",D336=""),"",IFERROR(INDEX('Facturi emise'!$G$5:$G$1004,MATCH(N336&amp;"|"&amp;D336,'Facturi emise'!$A$5:$A$1004,0)),""))</f>
        <v/>
      </c>
      <c r="F336" s="10" t="str">
        <f>IF(OR(N336="",D336=""),"",IFERROR(INDEX('Facturi emise'!$H$5:$H$1004,MATCH(N336&amp;"|"&amp;D336,'Facturi emise'!$A$5:$A$1004,0)),""))</f>
        <v/>
      </c>
      <c r="G336" s="24" t="str">
        <f>IF(OR(N336="",D336=""),"",IFERROR(INDEX('Facturi emise'!$I$5:$I$1004,MATCH(N336&amp;"|"&amp;D336,'Facturi emise'!$A$5:$A$1004,0)),""))</f>
        <v/>
      </c>
      <c r="H336" s="6"/>
      <c r="I336" s="14" t="str">
        <f>IF(OR(N336="",D336=""),"",IFERROR(INDEX('Facturi emise'!$J$5:$J$1004,MATCH(N336&amp;"|"&amp;D336,'Facturi emise'!$A$5:$A$1004,0)),""))</f>
        <v/>
      </c>
      <c r="J336" s="25" t="str">
        <f>IF(OR(N336="",D336=""),"",IFERROR(INDEX('Facturi emise'!$K$5:$K$1004,MATCH(N336&amp;"|"&amp;D336,'Facturi emise'!$A$5:$A$1004,0)),""))</f>
        <v/>
      </c>
      <c r="K336" s="26" t="str">
        <f t="shared" si="16"/>
        <v/>
      </c>
      <c r="L336" s="26" t="str">
        <f t="shared" si="17"/>
        <v/>
      </c>
      <c r="M336" s="27" t="str">
        <f>IF(B336="","",TRIM(IF(N336="","Factura storno nu există în registru. ",IF(ISNA(MATCH(N336&amp;"|"&amp;D336,'Facturi emise'!$A$5:$A$1004,0)),"Linia nu există în factura inițială. ",""))&amp;IF(N(H336)&lt;=0,"Lipsește cantitatea stornată. ","")&amp;IF(AND(N(I336)=IFERROR(INDEX('Facturi emise'!$J$5:$J$1004,MATCH(N336&amp;"|"&amp;D336,'Facturi emise'!$A$5:$A$1004,0)),0),SUMIFS($H$5:$H$1004,$N$5:$N$1004,N336,$D$5:$D$1004,D336,$I$5:$I$1004,I336)&gt;N(G336)),"Stornezi mai mult decât s-a facturat. ","")&amp;IF(AND(N(I336)&gt;0,N(I336)&lt;IFERROR(INDEX('Facturi emise'!$J$5:$J$1004,MATCH(N336&amp;"|"&amp;D336,'Facturi emise'!$A$5:$A$1004,0)),0)),"Reducere de preț pe unitate. ","")))</f>
        <v/>
      </c>
      <c r="N336" s="28" t="str">
        <f>IF(B336="","",IFERROR(INDEX('Registru stornări'!$D$5:$D$304,MATCH(B336,'Registru stornări'!$B$5:$B$304,0)),""))</f>
        <v/>
      </c>
    </row>
    <row r="337" spans="1:14" x14ac:dyDescent="0.2">
      <c r="A337" s="1" t="str">
        <f t="shared" si="15"/>
        <v/>
      </c>
      <c r="B337" s="9"/>
      <c r="C337" s="10" t="str">
        <f>IF(B337="","",COUNTIF(INDEX($B:$B,5):B337,B337))</f>
        <v/>
      </c>
      <c r="D337" s="9"/>
      <c r="E337" s="24" t="str">
        <f>IF(OR(N337="",D337=""),"",IFERROR(INDEX('Facturi emise'!$G$5:$G$1004,MATCH(N337&amp;"|"&amp;D337,'Facturi emise'!$A$5:$A$1004,0)),""))</f>
        <v/>
      </c>
      <c r="F337" s="10" t="str">
        <f>IF(OR(N337="",D337=""),"",IFERROR(INDEX('Facturi emise'!$H$5:$H$1004,MATCH(N337&amp;"|"&amp;D337,'Facturi emise'!$A$5:$A$1004,0)),""))</f>
        <v/>
      </c>
      <c r="G337" s="24" t="str">
        <f>IF(OR(N337="",D337=""),"",IFERROR(INDEX('Facturi emise'!$I$5:$I$1004,MATCH(N337&amp;"|"&amp;D337,'Facturi emise'!$A$5:$A$1004,0)),""))</f>
        <v/>
      </c>
      <c r="H337" s="6"/>
      <c r="I337" s="14" t="str">
        <f>IF(OR(N337="",D337=""),"",IFERROR(INDEX('Facturi emise'!$J$5:$J$1004,MATCH(N337&amp;"|"&amp;D337,'Facturi emise'!$A$5:$A$1004,0)),""))</f>
        <v/>
      </c>
      <c r="J337" s="25" t="str">
        <f>IF(OR(N337="",D337=""),"",IFERROR(INDEX('Facturi emise'!$K$5:$K$1004,MATCH(N337&amp;"|"&amp;D337,'Facturi emise'!$A$5:$A$1004,0)),""))</f>
        <v/>
      </c>
      <c r="K337" s="26" t="str">
        <f t="shared" si="16"/>
        <v/>
      </c>
      <c r="L337" s="26" t="str">
        <f t="shared" si="17"/>
        <v/>
      </c>
      <c r="M337" s="27" t="str">
        <f>IF(B337="","",TRIM(IF(N337="","Factura storno nu există în registru. ",IF(ISNA(MATCH(N337&amp;"|"&amp;D337,'Facturi emise'!$A$5:$A$1004,0)),"Linia nu există în factura inițială. ",""))&amp;IF(N(H337)&lt;=0,"Lipsește cantitatea stornată. ","")&amp;IF(AND(N(I337)=IFERROR(INDEX('Facturi emise'!$J$5:$J$1004,MATCH(N337&amp;"|"&amp;D337,'Facturi emise'!$A$5:$A$1004,0)),0),SUMIFS($H$5:$H$1004,$N$5:$N$1004,N337,$D$5:$D$1004,D337,$I$5:$I$1004,I337)&gt;N(G337)),"Stornezi mai mult decât s-a facturat. ","")&amp;IF(AND(N(I337)&gt;0,N(I337)&lt;IFERROR(INDEX('Facturi emise'!$J$5:$J$1004,MATCH(N337&amp;"|"&amp;D337,'Facturi emise'!$A$5:$A$1004,0)),0)),"Reducere de preț pe unitate. ","")))</f>
        <v/>
      </c>
      <c r="N337" s="28" t="str">
        <f>IF(B337="","",IFERROR(INDEX('Registru stornări'!$D$5:$D$304,MATCH(B337,'Registru stornări'!$B$5:$B$304,0)),""))</f>
        <v/>
      </c>
    </row>
    <row r="338" spans="1:14" x14ac:dyDescent="0.2">
      <c r="A338" s="1" t="str">
        <f t="shared" si="15"/>
        <v/>
      </c>
      <c r="B338" s="9"/>
      <c r="C338" s="10" t="str">
        <f>IF(B338="","",COUNTIF(INDEX($B:$B,5):B338,B338))</f>
        <v/>
      </c>
      <c r="D338" s="9"/>
      <c r="E338" s="24" t="str">
        <f>IF(OR(N338="",D338=""),"",IFERROR(INDEX('Facturi emise'!$G$5:$G$1004,MATCH(N338&amp;"|"&amp;D338,'Facturi emise'!$A$5:$A$1004,0)),""))</f>
        <v/>
      </c>
      <c r="F338" s="10" t="str">
        <f>IF(OR(N338="",D338=""),"",IFERROR(INDEX('Facturi emise'!$H$5:$H$1004,MATCH(N338&amp;"|"&amp;D338,'Facturi emise'!$A$5:$A$1004,0)),""))</f>
        <v/>
      </c>
      <c r="G338" s="24" t="str">
        <f>IF(OR(N338="",D338=""),"",IFERROR(INDEX('Facturi emise'!$I$5:$I$1004,MATCH(N338&amp;"|"&amp;D338,'Facturi emise'!$A$5:$A$1004,0)),""))</f>
        <v/>
      </c>
      <c r="H338" s="6"/>
      <c r="I338" s="14" t="str">
        <f>IF(OR(N338="",D338=""),"",IFERROR(INDEX('Facturi emise'!$J$5:$J$1004,MATCH(N338&amp;"|"&amp;D338,'Facturi emise'!$A$5:$A$1004,0)),""))</f>
        <v/>
      </c>
      <c r="J338" s="25" t="str">
        <f>IF(OR(N338="",D338=""),"",IFERROR(INDEX('Facturi emise'!$K$5:$K$1004,MATCH(N338&amp;"|"&amp;D338,'Facturi emise'!$A$5:$A$1004,0)),""))</f>
        <v/>
      </c>
      <c r="K338" s="26" t="str">
        <f t="shared" si="16"/>
        <v/>
      </c>
      <c r="L338" s="26" t="str">
        <f t="shared" si="17"/>
        <v/>
      </c>
      <c r="M338" s="27" t="str">
        <f>IF(B338="","",TRIM(IF(N338="","Factura storno nu există în registru. ",IF(ISNA(MATCH(N338&amp;"|"&amp;D338,'Facturi emise'!$A$5:$A$1004,0)),"Linia nu există în factura inițială. ",""))&amp;IF(N(H338)&lt;=0,"Lipsește cantitatea stornată. ","")&amp;IF(AND(N(I338)=IFERROR(INDEX('Facturi emise'!$J$5:$J$1004,MATCH(N338&amp;"|"&amp;D338,'Facturi emise'!$A$5:$A$1004,0)),0),SUMIFS($H$5:$H$1004,$N$5:$N$1004,N338,$D$5:$D$1004,D338,$I$5:$I$1004,I338)&gt;N(G338)),"Stornezi mai mult decât s-a facturat. ","")&amp;IF(AND(N(I338)&gt;0,N(I338)&lt;IFERROR(INDEX('Facturi emise'!$J$5:$J$1004,MATCH(N338&amp;"|"&amp;D338,'Facturi emise'!$A$5:$A$1004,0)),0)),"Reducere de preț pe unitate. ","")))</f>
        <v/>
      </c>
      <c r="N338" s="28" t="str">
        <f>IF(B338="","",IFERROR(INDEX('Registru stornări'!$D$5:$D$304,MATCH(B338,'Registru stornări'!$B$5:$B$304,0)),""))</f>
        <v/>
      </c>
    </row>
    <row r="339" spans="1:14" x14ac:dyDescent="0.2">
      <c r="A339" s="1" t="str">
        <f t="shared" si="15"/>
        <v/>
      </c>
      <c r="B339" s="9"/>
      <c r="C339" s="10" t="str">
        <f>IF(B339="","",COUNTIF(INDEX($B:$B,5):B339,B339))</f>
        <v/>
      </c>
      <c r="D339" s="9"/>
      <c r="E339" s="24" t="str">
        <f>IF(OR(N339="",D339=""),"",IFERROR(INDEX('Facturi emise'!$G$5:$G$1004,MATCH(N339&amp;"|"&amp;D339,'Facturi emise'!$A$5:$A$1004,0)),""))</f>
        <v/>
      </c>
      <c r="F339" s="10" t="str">
        <f>IF(OR(N339="",D339=""),"",IFERROR(INDEX('Facturi emise'!$H$5:$H$1004,MATCH(N339&amp;"|"&amp;D339,'Facturi emise'!$A$5:$A$1004,0)),""))</f>
        <v/>
      </c>
      <c r="G339" s="24" t="str">
        <f>IF(OR(N339="",D339=""),"",IFERROR(INDEX('Facturi emise'!$I$5:$I$1004,MATCH(N339&amp;"|"&amp;D339,'Facturi emise'!$A$5:$A$1004,0)),""))</f>
        <v/>
      </c>
      <c r="H339" s="6"/>
      <c r="I339" s="14" t="str">
        <f>IF(OR(N339="",D339=""),"",IFERROR(INDEX('Facturi emise'!$J$5:$J$1004,MATCH(N339&amp;"|"&amp;D339,'Facturi emise'!$A$5:$A$1004,0)),""))</f>
        <v/>
      </c>
      <c r="J339" s="25" t="str">
        <f>IF(OR(N339="",D339=""),"",IFERROR(INDEX('Facturi emise'!$K$5:$K$1004,MATCH(N339&amp;"|"&amp;D339,'Facturi emise'!$A$5:$A$1004,0)),""))</f>
        <v/>
      </c>
      <c r="K339" s="26" t="str">
        <f t="shared" si="16"/>
        <v/>
      </c>
      <c r="L339" s="26" t="str">
        <f t="shared" si="17"/>
        <v/>
      </c>
      <c r="M339" s="27" t="str">
        <f>IF(B339="","",TRIM(IF(N339="","Factura storno nu există în registru. ",IF(ISNA(MATCH(N339&amp;"|"&amp;D339,'Facturi emise'!$A$5:$A$1004,0)),"Linia nu există în factura inițială. ",""))&amp;IF(N(H339)&lt;=0,"Lipsește cantitatea stornată. ","")&amp;IF(AND(N(I339)=IFERROR(INDEX('Facturi emise'!$J$5:$J$1004,MATCH(N339&amp;"|"&amp;D339,'Facturi emise'!$A$5:$A$1004,0)),0),SUMIFS($H$5:$H$1004,$N$5:$N$1004,N339,$D$5:$D$1004,D339,$I$5:$I$1004,I339)&gt;N(G339)),"Stornezi mai mult decât s-a facturat. ","")&amp;IF(AND(N(I339)&gt;0,N(I339)&lt;IFERROR(INDEX('Facturi emise'!$J$5:$J$1004,MATCH(N339&amp;"|"&amp;D339,'Facturi emise'!$A$5:$A$1004,0)),0)),"Reducere de preț pe unitate. ","")))</f>
        <v/>
      </c>
      <c r="N339" s="28" t="str">
        <f>IF(B339="","",IFERROR(INDEX('Registru stornări'!$D$5:$D$304,MATCH(B339,'Registru stornări'!$B$5:$B$304,0)),""))</f>
        <v/>
      </c>
    </row>
    <row r="340" spans="1:14" x14ac:dyDescent="0.2">
      <c r="A340" s="1" t="str">
        <f t="shared" si="15"/>
        <v/>
      </c>
      <c r="B340" s="9"/>
      <c r="C340" s="10" t="str">
        <f>IF(B340="","",COUNTIF(INDEX($B:$B,5):B340,B340))</f>
        <v/>
      </c>
      <c r="D340" s="9"/>
      <c r="E340" s="24" t="str">
        <f>IF(OR(N340="",D340=""),"",IFERROR(INDEX('Facturi emise'!$G$5:$G$1004,MATCH(N340&amp;"|"&amp;D340,'Facturi emise'!$A$5:$A$1004,0)),""))</f>
        <v/>
      </c>
      <c r="F340" s="10" t="str">
        <f>IF(OR(N340="",D340=""),"",IFERROR(INDEX('Facturi emise'!$H$5:$H$1004,MATCH(N340&amp;"|"&amp;D340,'Facturi emise'!$A$5:$A$1004,0)),""))</f>
        <v/>
      </c>
      <c r="G340" s="24" t="str">
        <f>IF(OR(N340="",D340=""),"",IFERROR(INDEX('Facturi emise'!$I$5:$I$1004,MATCH(N340&amp;"|"&amp;D340,'Facturi emise'!$A$5:$A$1004,0)),""))</f>
        <v/>
      </c>
      <c r="H340" s="6"/>
      <c r="I340" s="14" t="str">
        <f>IF(OR(N340="",D340=""),"",IFERROR(INDEX('Facturi emise'!$J$5:$J$1004,MATCH(N340&amp;"|"&amp;D340,'Facturi emise'!$A$5:$A$1004,0)),""))</f>
        <v/>
      </c>
      <c r="J340" s="25" t="str">
        <f>IF(OR(N340="",D340=""),"",IFERROR(INDEX('Facturi emise'!$K$5:$K$1004,MATCH(N340&amp;"|"&amp;D340,'Facturi emise'!$A$5:$A$1004,0)),""))</f>
        <v/>
      </c>
      <c r="K340" s="26" t="str">
        <f t="shared" si="16"/>
        <v/>
      </c>
      <c r="L340" s="26" t="str">
        <f t="shared" si="17"/>
        <v/>
      </c>
      <c r="M340" s="27" t="str">
        <f>IF(B340="","",TRIM(IF(N340="","Factura storno nu există în registru. ",IF(ISNA(MATCH(N340&amp;"|"&amp;D340,'Facturi emise'!$A$5:$A$1004,0)),"Linia nu există în factura inițială. ",""))&amp;IF(N(H340)&lt;=0,"Lipsește cantitatea stornată. ","")&amp;IF(AND(N(I340)=IFERROR(INDEX('Facturi emise'!$J$5:$J$1004,MATCH(N340&amp;"|"&amp;D340,'Facturi emise'!$A$5:$A$1004,0)),0),SUMIFS($H$5:$H$1004,$N$5:$N$1004,N340,$D$5:$D$1004,D340,$I$5:$I$1004,I340)&gt;N(G340)),"Stornezi mai mult decât s-a facturat. ","")&amp;IF(AND(N(I340)&gt;0,N(I340)&lt;IFERROR(INDEX('Facturi emise'!$J$5:$J$1004,MATCH(N340&amp;"|"&amp;D340,'Facturi emise'!$A$5:$A$1004,0)),0)),"Reducere de preț pe unitate. ","")))</f>
        <v/>
      </c>
      <c r="N340" s="28" t="str">
        <f>IF(B340="","",IFERROR(INDEX('Registru stornări'!$D$5:$D$304,MATCH(B340,'Registru stornări'!$B$5:$B$304,0)),""))</f>
        <v/>
      </c>
    </row>
    <row r="341" spans="1:14" x14ac:dyDescent="0.2">
      <c r="A341" s="1" t="str">
        <f t="shared" si="15"/>
        <v/>
      </c>
      <c r="B341" s="9"/>
      <c r="C341" s="10" t="str">
        <f>IF(B341="","",COUNTIF(INDEX($B:$B,5):B341,B341))</f>
        <v/>
      </c>
      <c r="D341" s="9"/>
      <c r="E341" s="24" t="str">
        <f>IF(OR(N341="",D341=""),"",IFERROR(INDEX('Facturi emise'!$G$5:$G$1004,MATCH(N341&amp;"|"&amp;D341,'Facturi emise'!$A$5:$A$1004,0)),""))</f>
        <v/>
      </c>
      <c r="F341" s="10" t="str">
        <f>IF(OR(N341="",D341=""),"",IFERROR(INDEX('Facturi emise'!$H$5:$H$1004,MATCH(N341&amp;"|"&amp;D341,'Facturi emise'!$A$5:$A$1004,0)),""))</f>
        <v/>
      </c>
      <c r="G341" s="24" t="str">
        <f>IF(OR(N341="",D341=""),"",IFERROR(INDEX('Facturi emise'!$I$5:$I$1004,MATCH(N341&amp;"|"&amp;D341,'Facturi emise'!$A$5:$A$1004,0)),""))</f>
        <v/>
      </c>
      <c r="H341" s="6"/>
      <c r="I341" s="14" t="str">
        <f>IF(OR(N341="",D341=""),"",IFERROR(INDEX('Facturi emise'!$J$5:$J$1004,MATCH(N341&amp;"|"&amp;D341,'Facturi emise'!$A$5:$A$1004,0)),""))</f>
        <v/>
      </c>
      <c r="J341" s="25" t="str">
        <f>IF(OR(N341="",D341=""),"",IFERROR(INDEX('Facturi emise'!$K$5:$K$1004,MATCH(N341&amp;"|"&amp;D341,'Facturi emise'!$A$5:$A$1004,0)),""))</f>
        <v/>
      </c>
      <c r="K341" s="26" t="str">
        <f t="shared" si="16"/>
        <v/>
      </c>
      <c r="L341" s="26" t="str">
        <f t="shared" si="17"/>
        <v/>
      </c>
      <c r="M341" s="27" t="str">
        <f>IF(B341="","",TRIM(IF(N341="","Factura storno nu există în registru. ",IF(ISNA(MATCH(N341&amp;"|"&amp;D341,'Facturi emise'!$A$5:$A$1004,0)),"Linia nu există în factura inițială. ",""))&amp;IF(N(H341)&lt;=0,"Lipsește cantitatea stornată. ","")&amp;IF(AND(N(I341)=IFERROR(INDEX('Facturi emise'!$J$5:$J$1004,MATCH(N341&amp;"|"&amp;D341,'Facturi emise'!$A$5:$A$1004,0)),0),SUMIFS($H$5:$H$1004,$N$5:$N$1004,N341,$D$5:$D$1004,D341,$I$5:$I$1004,I341)&gt;N(G341)),"Stornezi mai mult decât s-a facturat. ","")&amp;IF(AND(N(I341)&gt;0,N(I341)&lt;IFERROR(INDEX('Facturi emise'!$J$5:$J$1004,MATCH(N341&amp;"|"&amp;D341,'Facturi emise'!$A$5:$A$1004,0)),0)),"Reducere de preț pe unitate. ","")))</f>
        <v/>
      </c>
      <c r="N341" s="28" t="str">
        <f>IF(B341="","",IFERROR(INDEX('Registru stornări'!$D$5:$D$304,MATCH(B341,'Registru stornări'!$B$5:$B$304,0)),""))</f>
        <v/>
      </c>
    </row>
    <row r="342" spans="1:14" x14ac:dyDescent="0.2">
      <c r="A342" s="1" t="str">
        <f t="shared" si="15"/>
        <v/>
      </c>
      <c r="B342" s="9"/>
      <c r="C342" s="10" t="str">
        <f>IF(B342="","",COUNTIF(INDEX($B:$B,5):B342,B342))</f>
        <v/>
      </c>
      <c r="D342" s="9"/>
      <c r="E342" s="24" t="str">
        <f>IF(OR(N342="",D342=""),"",IFERROR(INDEX('Facturi emise'!$G$5:$G$1004,MATCH(N342&amp;"|"&amp;D342,'Facturi emise'!$A$5:$A$1004,0)),""))</f>
        <v/>
      </c>
      <c r="F342" s="10" t="str">
        <f>IF(OR(N342="",D342=""),"",IFERROR(INDEX('Facturi emise'!$H$5:$H$1004,MATCH(N342&amp;"|"&amp;D342,'Facturi emise'!$A$5:$A$1004,0)),""))</f>
        <v/>
      </c>
      <c r="G342" s="24" t="str">
        <f>IF(OR(N342="",D342=""),"",IFERROR(INDEX('Facturi emise'!$I$5:$I$1004,MATCH(N342&amp;"|"&amp;D342,'Facturi emise'!$A$5:$A$1004,0)),""))</f>
        <v/>
      </c>
      <c r="H342" s="6"/>
      <c r="I342" s="14" t="str">
        <f>IF(OR(N342="",D342=""),"",IFERROR(INDEX('Facturi emise'!$J$5:$J$1004,MATCH(N342&amp;"|"&amp;D342,'Facturi emise'!$A$5:$A$1004,0)),""))</f>
        <v/>
      </c>
      <c r="J342" s="25" t="str">
        <f>IF(OR(N342="",D342=""),"",IFERROR(INDEX('Facturi emise'!$K$5:$K$1004,MATCH(N342&amp;"|"&amp;D342,'Facturi emise'!$A$5:$A$1004,0)),""))</f>
        <v/>
      </c>
      <c r="K342" s="26" t="str">
        <f t="shared" si="16"/>
        <v/>
      </c>
      <c r="L342" s="26" t="str">
        <f t="shared" si="17"/>
        <v/>
      </c>
      <c r="M342" s="27" t="str">
        <f>IF(B342="","",TRIM(IF(N342="","Factura storno nu există în registru. ",IF(ISNA(MATCH(N342&amp;"|"&amp;D342,'Facturi emise'!$A$5:$A$1004,0)),"Linia nu există în factura inițială. ",""))&amp;IF(N(H342)&lt;=0,"Lipsește cantitatea stornată. ","")&amp;IF(AND(N(I342)=IFERROR(INDEX('Facturi emise'!$J$5:$J$1004,MATCH(N342&amp;"|"&amp;D342,'Facturi emise'!$A$5:$A$1004,0)),0),SUMIFS($H$5:$H$1004,$N$5:$N$1004,N342,$D$5:$D$1004,D342,$I$5:$I$1004,I342)&gt;N(G342)),"Stornezi mai mult decât s-a facturat. ","")&amp;IF(AND(N(I342)&gt;0,N(I342)&lt;IFERROR(INDEX('Facturi emise'!$J$5:$J$1004,MATCH(N342&amp;"|"&amp;D342,'Facturi emise'!$A$5:$A$1004,0)),0)),"Reducere de preț pe unitate. ","")))</f>
        <v/>
      </c>
      <c r="N342" s="28" t="str">
        <f>IF(B342="","",IFERROR(INDEX('Registru stornări'!$D$5:$D$304,MATCH(B342,'Registru stornări'!$B$5:$B$304,0)),""))</f>
        <v/>
      </c>
    </row>
    <row r="343" spans="1:14" x14ac:dyDescent="0.2">
      <c r="A343" s="1" t="str">
        <f t="shared" si="15"/>
        <v/>
      </c>
      <c r="B343" s="9"/>
      <c r="C343" s="10" t="str">
        <f>IF(B343="","",COUNTIF(INDEX($B:$B,5):B343,B343))</f>
        <v/>
      </c>
      <c r="D343" s="9"/>
      <c r="E343" s="24" t="str">
        <f>IF(OR(N343="",D343=""),"",IFERROR(INDEX('Facturi emise'!$G$5:$G$1004,MATCH(N343&amp;"|"&amp;D343,'Facturi emise'!$A$5:$A$1004,0)),""))</f>
        <v/>
      </c>
      <c r="F343" s="10" t="str">
        <f>IF(OR(N343="",D343=""),"",IFERROR(INDEX('Facturi emise'!$H$5:$H$1004,MATCH(N343&amp;"|"&amp;D343,'Facturi emise'!$A$5:$A$1004,0)),""))</f>
        <v/>
      </c>
      <c r="G343" s="24" t="str">
        <f>IF(OR(N343="",D343=""),"",IFERROR(INDEX('Facturi emise'!$I$5:$I$1004,MATCH(N343&amp;"|"&amp;D343,'Facturi emise'!$A$5:$A$1004,0)),""))</f>
        <v/>
      </c>
      <c r="H343" s="6"/>
      <c r="I343" s="14" t="str">
        <f>IF(OR(N343="",D343=""),"",IFERROR(INDEX('Facturi emise'!$J$5:$J$1004,MATCH(N343&amp;"|"&amp;D343,'Facturi emise'!$A$5:$A$1004,0)),""))</f>
        <v/>
      </c>
      <c r="J343" s="25" t="str">
        <f>IF(OR(N343="",D343=""),"",IFERROR(INDEX('Facturi emise'!$K$5:$K$1004,MATCH(N343&amp;"|"&amp;D343,'Facturi emise'!$A$5:$A$1004,0)),""))</f>
        <v/>
      </c>
      <c r="K343" s="26" t="str">
        <f t="shared" si="16"/>
        <v/>
      </c>
      <c r="L343" s="26" t="str">
        <f t="shared" si="17"/>
        <v/>
      </c>
      <c r="M343" s="27" t="str">
        <f>IF(B343="","",TRIM(IF(N343="","Factura storno nu există în registru. ",IF(ISNA(MATCH(N343&amp;"|"&amp;D343,'Facturi emise'!$A$5:$A$1004,0)),"Linia nu există în factura inițială. ",""))&amp;IF(N(H343)&lt;=0,"Lipsește cantitatea stornată. ","")&amp;IF(AND(N(I343)=IFERROR(INDEX('Facturi emise'!$J$5:$J$1004,MATCH(N343&amp;"|"&amp;D343,'Facturi emise'!$A$5:$A$1004,0)),0),SUMIFS($H$5:$H$1004,$N$5:$N$1004,N343,$D$5:$D$1004,D343,$I$5:$I$1004,I343)&gt;N(G343)),"Stornezi mai mult decât s-a facturat. ","")&amp;IF(AND(N(I343)&gt;0,N(I343)&lt;IFERROR(INDEX('Facturi emise'!$J$5:$J$1004,MATCH(N343&amp;"|"&amp;D343,'Facturi emise'!$A$5:$A$1004,0)),0)),"Reducere de preț pe unitate. ","")))</f>
        <v/>
      </c>
      <c r="N343" s="28" t="str">
        <f>IF(B343="","",IFERROR(INDEX('Registru stornări'!$D$5:$D$304,MATCH(B343,'Registru stornări'!$B$5:$B$304,0)),""))</f>
        <v/>
      </c>
    </row>
    <row r="344" spans="1:14" x14ac:dyDescent="0.2">
      <c r="A344" s="1" t="str">
        <f t="shared" si="15"/>
        <v/>
      </c>
      <c r="B344" s="9"/>
      <c r="C344" s="10" t="str">
        <f>IF(B344="","",COUNTIF(INDEX($B:$B,5):B344,B344))</f>
        <v/>
      </c>
      <c r="D344" s="9"/>
      <c r="E344" s="24" t="str">
        <f>IF(OR(N344="",D344=""),"",IFERROR(INDEX('Facturi emise'!$G$5:$G$1004,MATCH(N344&amp;"|"&amp;D344,'Facturi emise'!$A$5:$A$1004,0)),""))</f>
        <v/>
      </c>
      <c r="F344" s="10" t="str">
        <f>IF(OR(N344="",D344=""),"",IFERROR(INDEX('Facturi emise'!$H$5:$H$1004,MATCH(N344&amp;"|"&amp;D344,'Facturi emise'!$A$5:$A$1004,0)),""))</f>
        <v/>
      </c>
      <c r="G344" s="24" t="str">
        <f>IF(OR(N344="",D344=""),"",IFERROR(INDEX('Facturi emise'!$I$5:$I$1004,MATCH(N344&amp;"|"&amp;D344,'Facturi emise'!$A$5:$A$1004,0)),""))</f>
        <v/>
      </c>
      <c r="H344" s="6"/>
      <c r="I344" s="14" t="str">
        <f>IF(OR(N344="",D344=""),"",IFERROR(INDEX('Facturi emise'!$J$5:$J$1004,MATCH(N344&amp;"|"&amp;D344,'Facturi emise'!$A$5:$A$1004,0)),""))</f>
        <v/>
      </c>
      <c r="J344" s="25" t="str">
        <f>IF(OR(N344="",D344=""),"",IFERROR(INDEX('Facturi emise'!$K$5:$K$1004,MATCH(N344&amp;"|"&amp;D344,'Facturi emise'!$A$5:$A$1004,0)),""))</f>
        <v/>
      </c>
      <c r="K344" s="26" t="str">
        <f t="shared" si="16"/>
        <v/>
      </c>
      <c r="L344" s="26" t="str">
        <f t="shared" si="17"/>
        <v/>
      </c>
      <c r="M344" s="27" t="str">
        <f>IF(B344="","",TRIM(IF(N344="","Factura storno nu există în registru. ",IF(ISNA(MATCH(N344&amp;"|"&amp;D344,'Facturi emise'!$A$5:$A$1004,0)),"Linia nu există în factura inițială. ",""))&amp;IF(N(H344)&lt;=0,"Lipsește cantitatea stornată. ","")&amp;IF(AND(N(I344)=IFERROR(INDEX('Facturi emise'!$J$5:$J$1004,MATCH(N344&amp;"|"&amp;D344,'Facturi emise'!$A$5:$A$1004,0)),0),SUMIFS($H$5:$H$1004,$N$5:$N$1004,N344,$D$5:$D$1004,D344,$I$5:$I$1004,I344)&gt;N(G344)),"Stornezi mai mult decât s-a facturat. ","")&amp;IF(AND(N(I344)&gt;0,N(I344)&lt;IFERROR(INDEX('Facturi emise'!$J$5:$J$1004,MATCH(N344&amp;"|"&amp;D344,'Facturi emise'!$A$5:$A$1004,0)),0)),"Reducere de preț pe unitate. ","")))</f>
        <v/>
      </c>
      <c r="N344" s="28" t="str">
        <f>IF(B344="","",IFERROR(INDEX('Registru stornări'!$D$5:$D$304,MATCH(B344,'Registru stornări'!$B$5:$B$304,0)),""))</f>
        <v/>
      </c>
    </row>
    <row r="345" spans="1:14" x14ac:dyDescent="0.2">
      <c r="A345" s="1" t="str">
        <f t="shared" si="15"/>
        <v/>
      </c>
      <c r="B345" s="9"/>
      <c r="C345" s="10" t="str">
        <f>IF(B345="","",COUNTIF(INDEX($B:$B,5):B345,B345))</f>
        <v/>
      </c>
      <c r="D345" s="9"/>
      <c r="E345" s="24" t="str">
        <f>IF(OR(N345="",D345=""),"",IFERROR(INDEX('Facturi emise'!$G$5:$G$1004,MATCH(N345&amp;"|"&amp;D345,'Facturi emise'!$A$5:$A$1004,0)),""))</f>
        <v/>
      </c>
      <c r="F345" s="10" t="str">
        <f>IF(OR(N345="",D345=""),"",IFERROR(INDEX('Facturi emise'!$H$5:$H$1004,MATCH(N345&amp;"|"&amp;D345,'Facturi emise'!$A$5:$A$1004,0)),""))</f>
        <v/>
      </c>
      <c r="G345" s="24" t="str">
        <f>IF(OR(N345="",D345=""),"",IFERROR(INDEX('Facturi emise'!$I$5:$I$1004,MATCH(N345&amp;"|"&amp;D345,'Facturi emise'!$A$5:$A$1004,0)),""))</f>
        <v/>
      </c>
      <c r="H345" s="6"/>
      <c r="I345" s="14" t="str">
        <f>IF(OR(N345="",D345=""),"",IFERROR(INDEX('Facturi emise'!$J$5:$J$1004,MATCH(N345&amp;"|"&amp;D345,'Facturi emise'!$A$5:$A$1004,0)),""))</f>
        <v/>
      </c>
      <c r="J345" s="25" t="str">
        <f>IF(OR(N345="",D345=""),"",IFERROR(INDEX('Facturi emise'!$K$5:$K$1004,MATCH(N345&amp;"|"&amp;D345,'Facturi emise'!$A$5:$A$1004,0)),""))</f>
        <v/>
      </c>
      <c r="K345" s="26" t="str">
        <f t="shared" si="16"/>
        <v/>
      </c>
      <c r="L345" s="26" t="str">
        <f t="shared" si="17"/>
        <v/>
      </c>
      <c r="M345" s="27" t="str">
        <f>IF(B345="","",TRIM(IF(N345="","Factura storno nu există în registru. ",IF(ISNA(MATCH(N345&amp;"|"&amp;D345,'Facturi emise'!$A$5:$A$1004,0)),"Linia nu există în factura inițială. ",""))&amp;IF(N(H345)&lt;=0,"Lipsește cantitatea stornată. ","")&amp;IF(AND(N(I345)=IFERROR(INDEX('Facturi emise'!$J$5:$J$1004,MATCH(N345&amp;"|"&amp;D345,'Facturi emise'!$A$5:$A$1004,0)),0),SUMIFS($H$5:$H$1004,$N$5:$N$1004,N345,$D$5:$D$1004,D345,$I$5:$I$1004,I345)&gt;N(G345)),"Stornezi mai mult decât s-a facturat. ","")&amp;IF(AND(N(I345)&gt;0,N(I345)&lt;IFERROR(INDEX('Facturi emise'!$J$5:$J$1004,MATCH(N345&amp;"|"&amp;D345,'Facturi emise'!$A$5:$A$1004,0)),0)),"Reducere de preț pe unitate. ","")))</f>
        <v/>
      </c>
      <c r="N345" s="28" t="str">
        <f>IF(B345="","",IFERROR(INDEX('Registru stornări'!$D$5:$D$304,MATCH(B345,'Registru stornări'!$B$5:$B$304,0)),""))</f>
        <v/>
      </c>
    </row>
    <row r="346" spans="1:14" x14ac:dyDescent="0.2">
      <c r="A346" s="1" t="str">
        <f t="shared" si="15"/>
        <v/>
      </c>
      <c r="B346" s="9"/>
      <c r="C346" s="10" t="str">
        <f>IF(B346="","",COUNTIF(INDEX($B:$B,5):B346,B346))</f>
        <v/>
      </c>
      <c r="D346" s="9"/>
      <c r="E346" s="24" t="str">
        <f>IF(OR(N346="",D346=""),"",IFERROR(INDEX('Facturi emise'!$G$5:$G$1004,MATCH(N346&amp;"|"&amp;D346,'Facturi emise'!$A$5:$A$1004,0)),""))</f>
        <v/>
      </c>
      <c r="F346" s="10" t="str">
        <f>IF(OR(N346="",D346=""),"",IFERROR(INDEX('Facturi emise'!$H$5:$H$1004,MATCH(N346&amp;"|"&amp;D346,'Facturi emise'!$A$5:$A$1004,0)),""))</f>
        <v/>
      </c>
      <c r="G346" s="24" t="str">
        <f>IF(OR(N346="",D346=""),"",IFERROR(INDEX('Facturi emise'!$I$5:$I$1004,MATCH(N346&amp;"|"&amp;D346,'Facturi emise'!$A$5:$A$1004,0)),""))</f>
        <v/>
      </c>
      <c r="H346" s="6"/>
      <c r="I346" s="14" t="str">
        <f>IF(OR(N346="",D346=""),"",IFERROR(INDEX('Facturi emise'!$J$5:$J$1004,MATCH(N346&amp;"|"&amp;D346,'Facturi emise'!$A$5:$A$1004,0)),""))</f>
        <v/>
      </c>
      <c r="J346" s="25" t="str">
        <f>IF(OR(N346="",D346=""),"",IFERROR(INDEX('Facturi emise'!$K$5:$K$1004,MATCH(N346&amp;"|"&amp;D346,'Facturi emise'!$A$5:$A$1004,0)),""))</f>
        <v/>
      </c>
      <c r="K346" s="26" t="str">
        <f t="shared" si="16"/>
        <v/>
      </c>
      <c r="L346" s="26" t="str">
        <f t="shared" si="17"/>
        <v/>
      </c>
      <c r="M346" s="27" t="str">
        <f>IF(B346="","",TRIM(IF(N346="","Factura storno nu există în registru. ",IF(ISNA(MATCH(N346&amp;"|"&amp;D346,'Facturi emise'!$A$5:$A$1004,0)),"Linia nu există în factura inițială. ",""))&amp;IF(N(H346)&lt;=0,"Lipsește cantitatea stornată. ","")&amp;IF(AND(N(I346)=IFERROR(INDEX('Facturi emise'!$J$5:$J$1004,MATCH(N346&amp;"|"&amp;D346,'Facturi emise'!$A$5:$A$1004,0)),0),SUMIFS($H$5:$H$1004,$N$5:$N$1004,N346,$D$5:$D$1004,D346,$I$5:$I$1004,I346)&gt;N(G346)),"Stornezi mai mult decât s-a facturat. ","")&amp;IF(AND(N(I346)&gt;0,N(I346)&lt;IFERROR(INDEX('Facturi emise'!$J$5:$J$1004,MATCH(N346&amp;"|"&amp;D346,'Facturi emise'!$A$5:$A$1004,0)),0)),"Reducere de preț pe unitate. ","")))</f>
        <v/>
      </c>
      <c r="N346" s="28" t="str">
        <f>IF(B346="","",IFERROR(INDEX('Registru stornări'!$D$5:$D$304,MATCH(B346,'Registru stornări'!$B$5:$B$304,0)),""))</f>
        <v/>
      </c>
    </row>
    <row r="347" spans="1:14" x14ac:dyDescent="0.2">
      <c r="A347" s="1" t="str">
        <f t="shared" si="15"/>
        <v/>
      </c>
      <c r="B347" s="9"/>
      <c r="C347" s="10" t="str">
        <f>IF(B347="","",COUNTIF(INDEX($B:$B,5):B347,B347))</f>
        <v/>
      </c>
      <c r="D347" s="9"/>
      <c r="E347" s="24" t="str">
        <f>IF(OR(N347="",D347=""),"",IFERROR(INDEX('Facturi emise'!$G$5:$G$1004,MATCH(N347&amp;"|"&amp;D347,'Facturi emise'!$A$5:$A$1004,0)),""))</f>
        <v/>
      </c>
      <c r="F347" s="10" t="str">
        <f>IF(OR(N347="",D347=""),"",IFERROR(INDEX('Facturi emise'!$H$5:$H$1004,MATCH(N347&amp;"|"&amp;D347,'Facturi emise'!$A$5:$A$1004,0)),""))</f>
        <v/>
      </c>
      <c r="G347" s="24" t="str">
        <f>IF(OR(N347="",D347=""),"",IFERROR(INDEX('Facturi emise'!$I$5:$I$1004,MATCH(N347&amp;"|"&amp;D347,'Facturi emise'!$A$5:$A$1004,0)),""))</f>
        <v/>
      </c>
      <c r="H347" s="6"/>
      <c r="I347" s="14" t="str">
        <f>IF(OR(N347="",D347=""),"",IFERROR(INDEX('Facturi emise'!$J$5:$J$1004,MATCH(N347&amp;"|"&amp;D347,'Facturi emise'!$A$5:$A$1004,0)),""))</f>
        <v/>
      </c>
      <c r="J347" s="25" t="str">
        <f>IF(OR(N347="",D347=""),"",IFERROR(INDEX('Facturi emise'!$K$5:$K$1004,MATCH(N347&amp;"|"&amp;D347,'Facturi emise'!$A$5:$A$1004,0)),""))</f>
        <v/>
      </c>
      <c r="K347" s="26" t="str">
        <f t="shared" si="16"/>
        <v/>
      </c>
      <c r="L347" s="26" t="str">
        <f t="shared" si="17"/>
        <v/>
      </c>
      <c r="M347" s="27" t="str">
        <f>IF(B347="","",TRIM(IF(N347="","Factura storno nu există în registru. ",IF(ISNA(MATCH(N347&amp;"|"&amp;D347,'Facturi emise'!$A$5:$A$1004,0)),"Linia nu există în factura inițială. ",""))&amp;IF(N(H347)&lt;=0,"Lipsește cantitatea stornată. ","")&amp;IF(AND(N(I347)=IFERROR(INDEX('Facturi emise'!$J$5:$J$1004,MATCH(N347&amp;"|"&amp;D347,'Facturi emise'!$A$5:$A$1004,0)),0),SUMIFS($H$5:$H$1004,$N$5:$N$1004,N347,$D$5:$D$1004,D347,$I$5:$I$1004,I347)&gt;N(G347)),"Stornezi mai mult decât s-a facturat. ","")&amp;IF(AND(N(I347)&gt;0,N(I347)&lt;IFERROR(INDEX('Facturi emise'!$J$5:$J$1004,MATCH(N347&amp;"|"&amp;D347,'Facturi emise'!$A$5:$A$1004,0)),0)),"Reducere de preț pe unitate. ","")))</f>
        <v/>
      </c>
      <c r="N347" s="28" t="str">
        <f>IF(B347="","",IFERROR(INDEX('Registru stornări'!$D$5:$D$304,MATCH(B347,'Registru stornări'!$B$5:$B$304,0)),""))</f>
        <v/>
      </c>
    </row>
    <row r="348" spans="1:14" x14ac:dyDescent="0.2">
      <c r="A348" s="1" t="str">
        <f t="shared" si="15"/>
        <v/>
      </c>
      <c r="B348" s="9"/>
      <c r="C348" s="10" t="str">
        <f>IF(B348="","",COUNTIF(INDEX($B:$B,5):B348,B348))</f>
        <v/>
      </c>
      <c r="D348" s="9"/>
      <c r="E348" s="24" t="str">
        <f>IF(OR(N348="",D348=""),"",IFERROR(INDEX('Facturi emise'!$G$5:$G$1004,MATCH(N348&amp;"|"&amp;D348,'Facturi emise'!$A$5:$A$1004,0)),""))</f>
        <v/>
      </c>
      <c r="F348" s="10" t="str">
        <f>IF(OR(N348="",D348=""),"",IFERROR(INDEX('Facturi emise'!$H$5:$H$1004,MATCH(N348&amp;"|"&amp;D348,'Facturi emise'!$A$5:$A$1004,0)),""))</f>
        <v/>
      </c>
      <c r="G348" s="24" t="str">
        <f>IF(OR(N348="",D348=""),"",IFERROR(INDEX('Facturi emise'!$I$5:$I$1004,MATCH(N348&amp;"|"&amp;D348,'Facturi emise'!$A$5:$A$1004,0)),""))</f>
        <v/>
      </c>
      <c r="H348" s="6"/>
      <c r="I348" s="14" t="str">
        <f>IF(OR(N348="",D348=""),"",IFERROR(INDEX('Facturi emise'!$J$5:$J$1004,MATCH(N348&amp;"|"&amp;D348,'Facturi emise'!$A$5:$A$1004,0)),""))</f>
        <v/>
      </c>
      <c r="J348" s="25" t="str">
        <f>IF(OR(N348="",D348=""),"",IFERROR(INDEX('Facturi emise'!$K$5:$K$1004,MATCH(N348&amp;"|"&amp;D348,'Facturi emise'!$A$5:$A$1004,0)),""))</f>
        <v/>
      </c>
      <c r="K348" s="26" t="str">
        <f t="shared" si="16"/>
        <v/>
      </c>
      <c r="L348" s="26" t="str">
        <f t="shared" si="17"/>
        <v/>
      </c>
      <c r="M348" s="27" t="str">
        <f>IF(B348="","",TRIM(IF(N348="","Factura storno nu există în registru. ",IF(ISNA(MATCH(N348&amp;"|"&amp;D348,'Facturi emise'!$A$5:$A$1004,0)),"Linia nu există în factura inițială. ",""))&amp;IF(N(H348)&lt;=0,"Lipsește cantitatea stornată. ","")&amp;IF(AND(N(I348)=IFERROR(INDEX('Facturi emise'!$J$5:$J$1004,MATCH(N348&amp;"|"&amp;D348,'Facturi emise'!$A$5:$A$1004,0)),0),SUMIFS($H$5:$H$1004,$N$5:$N$1004,N348,$D$5:$D$1004,D348,$I$5:$I$1004,I348)&gt;N(G348)),"Stornezi mai mult decât s-a facturat. ","")&amp;IF(AND(N(I348)&gt;0,N(I348)&lt;IFERROR(INDEX('Facturi emise'!$J$5:$J$1004,MATCH(N348&amp;"|"&amp;D348,'Facturi emise'!$A$5:$A$1004,0)),0)),"Reducere de preț pe unitate. ","")))</f>
        <v/>
      </c>
      <c r="N348" s="28" t="str">
        <f>IF(B348="","",IFERROR(INDEX('Registru stornări'!$D$5:$D$304,MATCH(B348,'Registru stornări'!$B$5:$B$304,0)),""))</f>
        <v/>
      </c>
    </row>
    <row r="349" spans="1:14" x14ac:dyDescent="0.2">
      <c r="A349" s="1" t="str">
        <f t="shared" si="15"/>
        <v/>
      </c>
      <c r="B349" s="9"/>
      <c r="C349" s="10" t="str">
        <f>IF(B349="","",COUNTIF(INDEX($B:$B,5):B349,B349))</f>
        <v/>
      </c>
      <c r="D349" s="9"/>
      <c r="E349" s="24" t="str">
        <f>IF(OR(N349="",D349=""),"",IFERROR(INDEX('Facturi emise'!$G$5:$G$1004,MATCH(N349&amp;"|"&amp;D349,'Facturi emise'!$A$5:$A$1004,0)),""))</f>
        <v/>
      </c>
      <c r="F349" s="10" t="str">
        <f>IF(OR(N349="",D349=""),"",IFERROR(INDEX('Facturi emise'!$H$5:$H$1004,MATCH(N349&amp;"|"&amp;D349,'Facturi emise'!$A$5:$A$1004,0)),""))</f>
        <v/>
      </c>
      <c r="G349" s="24" t="str">
        <f>IF(OR(N349="",D349=""),"",IFERROR(INDEX('Facturi emise'!$I$5:$I$1004,MATCH(N349&amp;"|"&amp;D349,'Facturi emise'!$A$5:$A$1004,0)),""))</f>
        <v/>
      </c>
      <c r="H349" s="6"/>
      <c r="I349" s="14" t="str">
        <f>IF(OR(N349="",D349=""),"",IFERROR(INDEX('Facturi emise'!$J$5:$J$1004,MATCH(N349&amp;"|"&amp;D349,'Facturi emise'!$A$5:$A$1004,0)),""))</f>
        <v/>
      </c>
      <c r="J349" s="25" t="str">
        <f>IF(OR(N349="",D349=""),"",IFERROR(INDEX('Facturi emise'!$K$5:$K$1004,MATCH(N349&amp;"|"&amp;D349,'Facturi emise'!$A$5:$A$1004,0)),""))</f>
        <v/>
      </c>
      <c r="K349" s="26" t="str">
        <f t="shared" si="16"/>
        <v/>
      </c>
      <c r="L349" s="26" t="str">
        <f t="shared" si="17"/>
        <v/>
      </c>
      <c r="M349" s="27" t="str">
        <f>IF(B349="","",TRIM(IF(N349="","Factura storno nu există în registru. ",IF(ISNA(MATCH(N349&amp;"|"&amp;D349,'Facturi emise'!$A$5:$A$1004,0)),"Linia nu există în factura inițială. ",""))&amp;IF(N(H349)&lt;=0,"Lipsește cantitatea stornată. ","")&amp;IF(AND(N(I349)=IFERROR(INDEX('Facturi emise'!$J$5:$J$1004,MATCH(N349&amp;"|"&amp;D349,'Facturi emise'!$A$5:$A$1004,0)),0),SUMIFS($H$5:$H$1004,$N$5:$N$1004,N349,$D$5:$D$1004,D349,$I$5:$I$1004,I349)&gt;N(G349)),"Stornezi mai mult decât s-a facturat. ","")&amp;IF(AND(N(I349)&gt;0,N(I349)&lt;IFERROR(INDEX('Facturi emise'!$J$5:$J$1004,MATCH(N349&amp;"|"&amp;D349,'Facturi emise'!$A$5:$A$1004,0)),0)),"Reducere de preț pe unitate. ","")))</f>
        <v/>
      </c>
      <c r="N349" s="28" t="str">
        <f>IF(B349="","",IFERROR(INDEX('Registru stornări'!$D$5:$D$304,MATCH(B349,'Registru stornări'!$B$5:$B$304,0)),""))</f>
        <v/>
      </c>
    </row>
    <row r="350" spans="1:14" x14ac:dyDescent="0.2">
      <c r="A350" s="1" t="str">
        <f t="shared" si="15"/>
        <v/>
      </c>
      <c r="B350" s="9"/>
      <c r="C350" s="10" t="str">
        <f>IF(B350="","",COUNTIF(INDEX($B:$B,5):B350,B350))</f>
        <v/>
      </c>
      <c r="D350" s="9"/>
      <c r="E350" s="24" t="str">
        <f>IF(OR(N350="",D350=""),"",IFERROR(INDEX('Facturi emise'!$G$5:$G$1004,MATCH(N350&amp;"|"&amp;D350,'Facturi emise'!$A$5:$A$1004,0)),""))</f>
        <v/>
      </c>
      <c r="F350" s="10" t="str">
        <f>IF(OR(N350="",D350=""),"",IFERROR(INDEX('Facturi emise'!$H$5:$H$1004,MATCH(N350&amp;"|"&amp;D350,'Facturi emise'!$A$5:$A$1004,0)),""))</f>
        <v/>
      </c>
      <c r="G350" s="24" t="str">
        <f>IF(OR(N350="",D350=""),"",IFERROR(INDEX('Facturi emise'!$I$5:$I$1004,MATCH(N350&amp;"|"&amp;D350,'Facturi emise'!$A$5:$A$1004,0)),""))</f>
        <v/>
      </c>
      <c r="H350" s="6"/>
      <c r="I350" s="14" t="str">
        <f>IF(OR(N350="",D350=""),"",IFERROR(INDEX('Facturi emise'!$J$5:$J$1004,MATCH(N350&amp;"|"&amp;D350,'Facturi emise'!$A$5:$A$1004,0)),""))</f>
        <v/>
      </c>
      <c r="J350" s="25" t="str">
        <f>IF(OR(N350="",D350=""),"",IFERROR(INDEX('Facturi emise'!$K$5:$K$1004,MATCH(N350&amp;"|"&amp;D350,'Facturi emise'!$A$5:$A$1004,0)),""))</f>
        <v/>
      </c>
      <c r="K350" s="26" t="str">
        <f t="shared" si="16"/>
        <v/>
      </c>
      <c r="L350" s="26" t="str">
        <f t="shared" si="17"/>
        <v/>
      </c>
      <c r="M350" s="27" t="str">
        <f>IF(B350="","",TRIM(IF(N350="","Factura storno nu există în registru. ",IF(ISNA(MATCH(N350&amp;"|"&amp;D350,'Facturi emise'!$A$5:$A$1004,0)),"Linia nu există în factura inițială. ",""))&amp;IF(N(H350)&lt;=0,"Lipsește cantitatea stornată. ","")&amp;IF(AND(N(I350)=IFERROR(INDEX('Facturi emise'!$J$5:$J$1004,MATCH(N350&amp;"|"&amp;D350,'Facturi emise'!$A$5:$A$1004,0)),0),SUMIFS($H$5:$H$1004,$N$5:$N$1004,N350,$D$5:$D$1004,D350,$I$5:$I$1004,I350)&gt;N(G350)),"Stornezi mai mult decât s-a facturat. ","")&amp;IF(AND(N(I350)&gt;0,N(I350)&lt;IFERROR(INDEX('Facturi emise'!$J$5:$J$1004,MATCH(N350&amp;"|"&amp;D350,'Facturi emise'!$A$5:$A$1004,0)),0)),"Reducere de preț pe unitate. ","")))</f>
        <v/>
      </c>
      <c r="N350" s="28" t="str">
        <f>IF(B350="","",IFERROR(INDEX('Registru stornări'!$D$5:$D$304,MATCH(B350,'Registru stornări'!$B$5:$B$304,0)),""))</f>
        <v/>
      </c>
    </row>
    <row r="351" spans="1:14" x14ac:dyDescent="0.2">
      <c r="A351" s="1" t="str">
        <f t="shared" si="15"/>
        <v/>
      </c>
      <c r="B351" s="9"/>
      <c r="C351" s="10" t="str">
        <f>IF(B351="","",COUNTIF(INDEX($B:$B,5):B351,B351))</f>
        <v/>
      </c>
      <c r="D351" s="9"/>
      <c r="E351" s="24" t="str">
        <f>IF(OR(N351="",D351=""),"",IFERROR(INDEX('Facturi emise'!$G$5:$G$1004,MATCH(N351&amp;"|"&amp;D351,'Facturi emise'!$A$5:$A$1004,0)),""))</f>
        <v/>
      </c>
      <c r="F351" s="10" t="str">
        <f>IF(OR(N351="",D351=""),"",IFERROR(INDEX('Facturi emise'!$H$5:$H$1004,MATCH(N351&amp;"|"&amp;D351,'Facturi emise'!$A$5:$A$1004,0)),""))</f>
        <v/>
      </c>
      <c r="G351" s="24" t="str">
        <f>IF(OR(N351="",D351=""),"",IFERROR(INDEX('Facturi emise'!$I$5:$I$1004,MATCH(N351&amp;"|"&amp;D351,'Facturi emise'!$A$5:$A$1004,0)),""))</f>
        <v/>
      </c>
      <c r="H351" s="6"/>
      <c r="I351" s="14" t="str">
        <f>IF(OR(N351="",D351=""),"",IFERROR(INDEX('Facturi emise'!$J$5:$J$1004,MATCH(N351&amp;"|"&amp;D351,'Facturi emise'!$A$5:$A$1004,0)),""))</f>
        <v/>
      </c>
      <c r="J351" s="25" t="str">
        <f>IF(OR(N351="",D351=""),"",IFERROR(INDEX('Facturi emise'!$K$5:$K$1004,MATCH(N351&amp;"|"&amp;D351,'Facturi emise'!$A$5:$A$1004,0)),""))</f>
        <v/>
      </c>
      <c r="K351" s="26" t="str">
        <f t="shared" si="16"/>
        <v/>
      </c>
      <c r="L351" s="26" t="str">
        <f t="shared" si="17"/>
        <v/>
      </c>
      <c r="M351" s="27" t="str">
        <f>IF(B351="","",TRIM(IF(N351="","Factura storno nu există în registru. ",IF(ISNA(MATCH(N351&amp;"|"&amp;D351,'Facturi emise'!$A$5:$A$1004,0)),"Linia nu există în factura inițială. ",""))&amp;IF(N(H351)&lt;=0,"Lipsește cantitatea stornată. ","")&amp;IF(AND(N(I351)=IFERROR(INDEX('Facturi emise'!$J$5:$J$1004,MATCH(N351&amp;"|"&amp;D351,'Facturi emise'!$A$5:$A$1004,0)),0),SUMIFS($H$5:$H$1004,$N$5:$N$1004,N351,$D$5:$D$1004,D351,$I$5:$I$1004,I351)&gt;N(G351)),"Stornezi mai mult decât s-a facturat. ","")&amp;IF(AND(N(I351)&gt;0,N(I351)&lt;IFERROR(INDEX('Facturi emise'!$J$5:$J$1004,MATCH(N351&amp;"|"&amp;D351,'Facturi emise'!$A$5:$A$1004,0)),0)),"Reducere de preț pe unitate. ","")))</f>
        <v/>
      </c>
      <c r="N351" s="28" t="str">
        <f>IF(B351="","",IFERROR(INDEX('Registru stornări'!$D$5:$D$304,MATCH(B351,'Registru stornări'!$B$5:$B$304,0)),""))</f>
        <v/>
      </c>
    </row>
    <row r="352" spans="1:14" x14ac:dyDescent="0.2">
      <c r="A352" s="1" t="str">
        <f t="shared" si="15"/>
        <v/>
      </c>
      <c r="B352" s="9"/>
      <c r="C352" s="10" t="str">
        <f>IF(B352="","",COUNTIF(INDEX($B:$B,5):B352,B352))</f>
        <v/>
      </c>
      <c r="D352" s="9"/>
      <c r="E352" s="24" t="str">
        <f>IF(OR(N352="",D352=""),"",IFERROR(INDEX('Facturi emise'!$G$5:$G$1004,MATCH(N352&amp;"|"&amp;D352,'Facturi emise'!$A$5:$A$1004,0)),""))</f>
        <v/>
      </c>
      <c r="F352" s="10" t="str">
        <f>IF(OR(N352="",D352=""),"",IFERROR(INDEX('Facturi emise'!$H$5:$H$1004,MATCH(N352&amp;"|"&amp;D352,'Facturi emise'!$A$5:$A$1004,0)),""))</f>
        <v/>
      </c>
      <c r="G352" s="24" t="str">
        <f>IF(OR(N352="",D352=""),"",IFERROR(INDEX('Facturi emise'!$I$5:$I$1004,MATCH(N352&amp;"|"&amp;D352,'Facturi emise'!$A$5:$A$1004,0)),""))</f>
        <v/>
      </c>
      <c r="H352" s="6"/>
      <c r="I352" s="14" t="str">
        <f>IF(OR(N352="",D352=""),"",IFERROR(INDEX('Facturi emise'!$J$5:$J$1004,MATCH(N352&amp;"|"&amp;D352,'Facturi emise'!$A$5:$A$1004,0)),""))</f>
        <v/>
      </c>
      <c r="J352" s="25" t="str">
        <f>IF(OR(N352="",D352=""),"",IFERROR(INDEX('Facturi emise'!$K$5:$K$1004,MATCH(N352&amp;"|"&amp;D352,'Facturi emise'!$A$5:$A$1004,0)),""))</f>
        <v/>
      </c>
      <c r="K352" s="26" t="str">
        <f t="shared" si="16"/>
        <v/>
      </c>
      <c r="L352" s="26" t="str">
        <f t="shared" si="17"/>
        <v/>
      </c>
      <c r="M352" s="27" t="str">
        <f>IF(B352="","",TRIM(IF(N352="","Factura storno nu există în registru. ",IF(ISNA(MATCH(N352&amp;"|"&amp;D352,'Facturi emise'!$A$5:$A$1004,0)),"Linia nu există în factura inițială. ",""))&amp;IF(N(H352)&lt;=0,"Lipsește cantitatea stornată. ","")&amp;IF(AND(N(I352)=IFERROR(INDEX('Facturi emise'!$J$5:$J$1004,MATCH(N352&amp;"|"&amp;D352,'Facturi emise'!$A$5:$A$1004,0)),0),SUMIFS($H$5:$H$1004,$N$5:$N$1004,N352,$D$5:$D$1004,D352,$I$5:$I$1004,I352)&gt;N(G352)),"Stornezi mai mult decât s-a facturat. ","")&amp;IF(AND(N(I352)&gt;0,N(I352)&lt;IFERROR(INDEX('Facturi emise'!$J$5:$J$1004,MATCH(N352&amp;"|"&amp;D352,'Facturi emise'!$A$5:$A$1004,0)),0)),"Reducere de preț pe unitate. ","")))</f>
        <v/>
      </c>
      <c r="N352" s="28" t="str">
        <f>IF(B352="","",IFERROR(INDEX('Registru stornări'!$D$5:$D$304,MATCH(B352,'Registru stornări'!$B$5:$B$304,0)),""))</f>
        <v/>
      </c>
    </row>
    <row r="353" spans="1:14" x14ac:dyDescent="0.2">
      <c r="A353" s="1" t="str">
        <f t="shared" si="15"/>
        <v/>
      </c>
      <c r="B353" s="9"/>
      <c r="C353" s="10" t="str">
        <f>IF(B353="","",COUNTIF(INDEX($B:$B,5):B353,B353))</f>
        <v/>
      </c>
      <c r="D353" s="9"/>
      <c r="E353" s="24" t="str">
        <f>IF(OR(N353="",D353=""),"",IFERROR(INDEX('Facturi emise'!$G$5:$G$1004,MATCH(N353&amp;"|"&amp;D353,'Facturi emise'!$A$5:$A$1004,0)),""))</f>
        <v/>
      </c>
      <c r="F353" s="10" t="str">
        <f>IF(OR(N353="",D353=""),"",IFERROR(INDEX('Facturi emise'!$H$5:$H$1004,MATCH(N353&amp;"|"&amp;D353,'Facturi emise'!$A$5:$A$1004,0)),""))</f>
        <v/>
      </c>
      <c r="G353" s="24" t="str">
        <f>IF(OR(N353="",D353=""),"",IFERROR(INDEX('Facturi emise'!$I$5:$I$1004,MATCH(N353&amp;"|"&amp;D353,'Facturi emise'!$A$5:$A$1004,0)),""))</f>
        <v/>
      </c>
      <c r="H353" s="6"/>
      <c r="I353" s="14" t="str">
        <f>IF(OR(N353="",D353=""),"",IFERROR(INDEX('Facturi emise'!$J$5:$J$1004,MATCH(N353&amp;"|"&amp;D353,'Facturi emise'!$A$5:$A$1004,0)),""))</f>
        <v/>
      </c>
      <c r="J353" s="25" t="str">
        <f>IF(OR(N353="",D353=""),"",IFERROR(INDEX('Facturi emise'!$K$5:$K$1004,MATCH(N353&amp;"|"&amp;D353,'Facturi emise'!$A$5:$A$1004,0)),""))</f>
        <v/>
      </c>
      <c r="K353" s="26" t="str">
        <f t="shared" si="16"/>
        <v/>
      </c>
      <c r="L353" s="26" t="str">
        <f t="shared" si="17"/>
        <v/>
      </c>
      <c r="M353" s="27" t="str">
        <f>IF(B353="","",TRIM(IF(N353="","Factura storno nu există în registru. ",IF(ISNA(MATCH(N353&amp;"|"&amp;D353,'Facturi emise'!$A$5:$A$1004,0)),"Linia nu există în factura inițială. ",""))&amp;IF(N(H353)&lt;=0,"Lipsește cantitatea stornată. ","")&amp;IF(AND(N(I353)=IFERROR(INDEX('Facturi emise'!$J$5:$J$1004,MATCH(N353&amp;"|"&amp;D353,'Facturi emise'!$A$5:$A$1004,0)),0),SUMIFS($H$5:$H$1004,$N$5:$N$1004,N353,$D$5:$D$1004,D353,$I$5:$I$1004,I353)&gt;N(G353)),"Stornezi mai mult decât s-a facturat. ","")&amp;IF(AND(N(I353)&gt;0,N(I353)&lt;IFERROR(INDEX('Facturi emise'!$J$5:$J$1004,MATCH(N353&amp;"|"&amp;D353,'Facturi emise'!$A$5:$A$1004,0)),0)),"Reducere de preț pe unitate. ","")))</f>
        <v/>
      </c>
      <c r="N353" s="28" t="str">
        <f>IF(B353="","",IFERROR(INDEX('Registru stornări'!$D$5:$D$304,MATCH(B353,'Registru stornări'!$B$5:$B$304,0)),""))</f>
        <v/>
      </c>
    </row>
    <row r="354" spans="1:14" x14ac:dyDescent="0.2">
      <c r="A354" s="1" t="str">
        <f t="shared" si="15"/>
        <v/>
      </c>
      <c r="B354" s="9"/>
      <c r="C354" s="10" t="str">
        <f>IF(B354="","",COUNTIF(INDEX($B:$B,5):B354,B354))</f>
        <v/>
      </c>
      <c r="D354" s="9"/>
      <c r="E354" s="24" t="str">
        <f>IF(OR(N354="",D354=""),"",IFERROR(INDEX('Facturi emise'!$G$5:$G$1004,MATCH(N354&amp;"|"&amp;D354,'Facturi emise'!$A$5:$A$1004,0)),""))</f>
        <v/>
      </c>
      <c r="F354" s="10" t="str">
        <f>IF(OR(N354="",D354=""),"",IFERROR(INDEX('Facturi emise'!$H$5:$H$1004,MATCH(N354&amp;"|"&amp;D354,'Facturi emise'!$A$5:$A$1004,0)),""))</f>
        <v/>
      </c>
      <c r="G354" s="24" t="str">
        <f>IF(OR(N354="",D354=""),"",IFERROR(INDEX('Facturi emise'!$I$5:$I$1004,MATCH(N354&amp;"|"&amp;D354,'Facturi emise'!$A$5:$A$1004,0)),""))</f>
        <v/>
      </c>
      <c r="H354" s="6"/>
      <c r="I354" s="14" t="str">
        <f>IF(OR(N354="",D354=""),"",IFERROR(INDEX('Facturi emise'!$J$5:$J$1004,MATCH(N354&amp;"|"&amp;D354,'Facturi emise'!$A$5:$A$1004,0)),""))</f>
        <v/>
      </c>
      <c r="J354" s="25" t="str">
        <f>IF(OR(N354="",D354=""),"",IFERROR(INDEX('Facturi emise'!$K$5:$K$1004,MATCH(N354&amp;"|"&amp;D354,'Facturi emise'!$A$5:$A$1004,0)),""))</f>
        <v/>
      </c>
      <c r="K354" s="26" t="str">
        <f t="shared" si="16"/>
        <v/>
      </c>
      <c r="L354" s="26" t="str">
        <f t="shared" si="17"/>
        <v/>
      </c>
      <c r="M354" s="27" t="str">
        <f>IF(B354="","",TRIM(IF(N354="","Factura storno nu există în registru. ",IF(ISNA(MATCH(N354&amp;"|"&amp;D354,'Facturi emise'!$A$5:$A$1004,0)),"Linia nu există în factura inițială. ",""))&amp;IF(N(H354)&lt;=0,"Lipsește cantitatea stornată. ","")&amp;IF(AND(N(I354)=IFERROR(INDEX('Facturi emise'!$J$5:$J$1004,MATCH(N354&amp;"|"&amp;D354,'Facturi emise'!$A$5:$A$1004,0)),0),SUMIFS($H$5:$H$1004,$N$5:$N$1004,N354,$D$5:$D$1004,D354,$I$5:$I$1004,I354)&gt;N(G354)),"Stornezi mai mult decât s-a facturat. ","")&amp;IF(AND(N(I354)&gt;0,N(I354)&lt;IFERROR(INDEX('Facturi emise'!$J$5:$J$1004,MATCH(N354&amp;"|"&amp;D354,'Facturi emise'!$A$5:$A$1004,0)),0)),"Reducere de preț pe unitate. ","")))</f>
        <v/>
      </c>
      <c r="N354" s="28" t="str">
        <f>IF(B354="","",IFERROR(INDEX('Registru stornări'!$D$5:$D$304,MATCH(B354,'Registru stornări'!$B$5:$B$304,0)),""))</f>
        <v/>
      </c>
    </row>
    <row r="355" spans="1:14" x14ac:dyDescent="0.2">
      <c r="A355" s="1" t="str">
        <f t="shared" si="15"/>
        <v/>
      </c>
      <c r="B355" s="9"/>
      <c r="C355" s="10" t="str">
        <f>IF(B355="","",COUNTIF(INDEX($B:$B,5):B355,B355))</f>
        <v/>
      </c>
      <c r="D355" s="9"/>
      <c r="E355" s="24" t="str">
        <f>IF(OR(N355="",D355=""),"",IFERROR(INDEX('Facturi emise'!$G$5:$G$1004,MATCH(N355&amp;"|"&amp;D355,'Facturi emise'!$A$5:$A$1004,0)),""))</f>
        <v/>
      </c>
      <c r="F355" s="10" t="str">
        <f>IF(OR(N355="",D355=""),"",IFERROR(INDEX('Facturi emise'!$H$5:$H$1004,MATCH(N355&amp;"|"&amp;D355,'Facturi emise'!$A$5:$A$1004,0)),""))</f>
        <v/>
      </c>
      <c r="G355" s="24" t="str">
        <f>IF(OR(N355="",D355=""),"",IFERROR(INDEX('Facturi emise'!$I$5:$I$1004,MATCH(N355&amp;"|"&amp;D355,'Facturi emise'!$A$5:$A$1004,0)),""))</f>
        <v/>
      </c>
      <c r="H355" s="6"/>
      <c r="I355" s="14" t="str">
        <f>IF(OR(N355="",D355=""),"",IFERROR(INDEX('Facturi emise'!$J$5:$J$1004,MATCH(N355&amp;"|"&amp;D355,'Facturi emise'!$A$5:$A$1004,0)),""))</f>
        <v/>
      </c>
      <c r="J355" s="25" t="str">
        <f>IF(OR(N355="",D355=""),"",IFERROR(INDEX('Facturi emise'!$K$5:$K$1004,MATCH(N355&amp;"|"&amp;D355,'Facturi emise'!$A$5:$A$1004,0)),""))</f>
        <v/>
      </c>
      <c r="K355" s="26" t="str">
        <f t="shared" si="16"/>
        <v/>
      </c>
      <c r="L355" s="26" t="str">
        <f t="shared" si="17"/>
        <v/>
      </c>
      <c r="M355" s="27" t="str">
        <f>IF(B355="","",TRIM(IF(N355="","Factura storno nu există în registru. ",IF(ISNA(MATCH(N355&amp;"|"&amp;D355,'Facturi emise'!$A$5:$A$1004,0)),"Linia nu există în factura inițială. ",""))&amp;IF(N(H355)&lt;=0,"Lipsește cantitatea stornată. ","")&amp;IF(AND(N(I355)=IFERROR(INDEX('Facturi emise'!$J$5:$J$1004,MATCH(N355&amp;"|"&amp;D355,'Facturi emise'!$A$5:$A$1004,0)),0),SUMIFS($H$5:$H$1004,$N$5:$N$1004,N355,$D$5:$D$1004,D355,$I$5:$I$1004,I355)&gt;N(G355)),"Stornezi mai mult decât s-a facturat. ","")&amp;IF(AND(N(I355)&gt;0,N(I355)&lt;IFERROR(INDEX('Facturi emise'!$J$5:$J$1004,MATCH(N355&amp;"|"&amp;D355,'Facturi emise'!$A$5:$A$1004,0)),0)),"Reducere de preț pe unitate. ","")))</f>
        <v/>
      </c>
      <c r="N355" s="28" t="str">
        <f>IF(B355="","",IFERROR(INDEX('Registru stornări'!$D$5:$D$304,MATCH(B355,'Registru stornări'!$B$5:$B$304,0)),""))</f>
        <v/>
      </c>
    </row>
    <row r="356" spans="1:14" x14ac:dyDescent="0.2">
      <c r="A356" s="1" t="str">
        <f t="shared" si="15"/>
        <v/>
      </c>
      <c r="B356" s="9"/>
      <c r="C356" s="10" t="str">
        <f>IF(B356="","",COUNTIF(INDEX($B:$B,5):B356,B356))</f>
        <v/>
      </c>
      <c r="D356" s="9"/>
      <c r="E356" s="24" t="str">
        <f>IF(OR(N356="",D356=""),"",IFERROR(INDEX('Facturi emise'!$G$5:$G$1004,MATCH(N356&amp;"|"&amp;D356,'Facturi emise'!$A$5:$A$1004,0)),""))</f>
        <v/>
      </c>
      <c r="F356" s="10" t="str">
        <f>IF(OR(N356="",D356=""),"",IFERROR(INDEX('Facturi emise'!$H$5:$H$1004,MATCH(N356&amp;"|"&amp;D356,'Facturi emise'!$A$5:$A$1004,0)),""))</f>
        <v/>
      </c>
      <c r="G356" s="24" t="str">
        <f>IF(OR(N356="",D356=""),"",IFERROR(INDEX('Facturi emise'!$I$5:$I$1004,MATCH(N356&amp;"|"&amp;D356,'Facturi emise'!$A$5:$A$1004,0)),""))</f>
        <v/>
      </c>
      <c r="H356" s="6"/>
      <c r="I356" s="14" t="str">
        <f>IF(OR(N356="",D356=""),"",IFERROR(INDEX('Facturi emise'!$J$5:$J$1004,MATCH(N356&amp;"|"&amp;D356,'Facturi emise'!$A$5:$A$1004,0)),""))</f>
        <v/>
      </c>
      <c r="J356" s="25" t="str">
        <f>IF(OR(N356="",D356=""),"",IFERROR(INDEX('Facturi emise'!$K$5:$K$1004,MATCH(N356&amp;"|"&amp;D356,'Facturi emise'!$A$5:$A$1004,0)),""))</f>
        <v/>
      </c>
      <c r="K356" s="26" t="str">
        <f t="shared" si="16"/>
        <v/>
      </c>
      <c r="L356" s="26" t="str">
        <f t="shared" si="17"/>
        <v/>
      </c>
      <c r="M356" s="27" t="str">
        <f>IF(B356="","",TRIM(IF(N356="","Factura storno nu există în registru. ",IF(ISNA(MATCH(N356&amp;"|"&amp;D356,'Facturi emise'!$A$5:$A$1004,0)),"Linia nu există în factura inițială. ",""))&amp;IF(N(H356)&lt;=0,"Lipsește cantitatea stornată. ","")&amp;IF(AND(N(I356)=IFERROR(INDEX('Facturi emise'!$J$5:$J$1004,MATCH(N356&amp;"|"&amp;D356,'Facturi emise'!$A$5:$A$1004,0)),0),SUMIFS($H$5:$H$1004,$N$5:$N$1004,N356,$D$5:$D$1004,D356,$I$5:$I$1004,I356)&gt;N(G356)),"Stornezi mai mult decât s-a facturat. ","")&amp;IF(AND(N(I356)&gt;0,N(I356)&lt;IFERROR(INDEX('Facturi emise'!$J$5:$J$1004,MATCH(N356&amp;"|"&amp;D356,'Facturi emise'!$A$5:$A$1004,0)),0)),"Reducere de preț pe unitate. ","")))</f>
        <v/>
      </c>
      <c r="N356" s="28" t="str">
        <f>IF(B356="","",IFERROR(INDEX('Registru stornări'!$D$5:$D$304,MATCH(B356,'Registru stornări'!$B$5:$B$304,0)),""))</f>
        <v/>
      </c>
    </row>
    <row r="357" spans="1:14" x14ac:dyDescent="0.2">
      <c r="A357" s="1" t="str">
        <f t="shared" si="15"/>
        <v/>
      </c>
      <c r="B357" s="9"/>
      <c r="C357" s="10" t="str">
        <f>IF(B357="","",COUNTIF(INDEX($B:$B,5):B357,B357))</f>
        <v/>
      </c>
      <c r="D357" s="9"/>
      <c r="E357" s="24" t="str">
        <f>IF(OR(N357="",D357=""),"",IFERROR(INDEX('Facturi emise'!$G$5:$G$1004,MATCH(N357&amp;"|"&amp;D357,'Facturi emise'!$A$5:$A$1004,0)),""))</f>
        <v/>
      </c>
      <c r="F357" s="10" t="str">
        <f>IF(OR(N357="",D357=""),"",IFERROR(INDEX('Facturi emise'!$H$5:$H$1004,MATCH(N357&amp;"|"&amp;D357,'Facturi emise'!$A$5:$A$1004,0)),""))</f>
        <v/>
      </c>
      <c r="G357" s="24" t="str">
        <f>IF(OR(N357="",D357=""),"",IFERROR(INDEX('Facturi emise'!$I$5:$I$1004,MATCH(N357&amp;"|"&amp;D357,'Facturi emise'!$A$5:$A$1004,0)),""))</f>
        <v/>
      </c>
      <c r="H357" s="6"/>
      <c r="I357" s="14" t="str">
        <f>IF(OR(N357="",D357=""),"",IFERROR(INDEX('Facturi emise'!$J$5:$J$1004,MATCH(N357&amp;"|"&amp;D357,'Facturi emise'!$A$5:$A$1004,0)),""))</f>
        <v/>
      </c>
      <c r="J357" s="25" t="str">
        <f>IF(OR(N357="",D357=""),"",IFERROR(INDEX('Facturi emise'!$K$5:$K$1004,MATCH(N357&amp;"|"&amp;D357,'Facturi emise'!$A$5:$A$1004,0)),""))</f>
        <v/>
      </c>
      <c r="K357" s="26" t="str">
        <f t="shared" si="16"/>
        <v/>
      </c>
      <c r="L357" s="26" t="str">
        <f t="shared" si="17"/>
        <v/>
      </c>
      <c r="M357" s="27" t="str">
        <f>IF(B357="","",TRIM(IF(N357="","Factura storno nu există în registru. ",IF(ISNA(MATCH(N357&amp;"|"&amp;D357,'Facturi emise'!$A$5:$A$1004,0)),"Linia nu există în factura inițială. ",""))&amp;IF(N(H357)&lt;=0,"Lipsește cantitatea stornată. ","")&amp;IF(AND(N(I357)=IFERROR(INDEX('Facturi emise'!$J$5:$J$1004,MATCH(N357&amp;"|"&amp;D357,'Facturi emise'!$A$5:$A$1004,0)),0),SUMIFS($H$5:$H$1004,$N$5:$N$1004,N357,$D$5:$D$1004,D357,$I$5:$I$1004,I357)&gt;N(G357)),"Stornezi mai mult decât s-a facturat. ","")&amp;IF(AND(N(I357)&gt;0,N(I357)&lt;IFERROR(INDEX('Facturi emise'!$J$5:$J$1004,MATCH(N357&amp;"|"&amp;D357,'Facturi emise'!$A$5:$A$1004,0)),0)),"Reducere de preț pe unitate. ","")))</f>
        <v/>
      </c>
      <c r="N357" s="28" t="str">
        <f>IF(B357="","",IFERROR(INDEX('Registru stornări'!$D$5:$D$304,MATCH(B357,'Registru stornări'!$B$5:$B$304,0)),""))</f>
        <v/>
      </c>
    </row>
    <row r="358" spans="1:14" x14ac:dyDescent="0.2">
      <c r="A358" s="1" t="str">
        <f t="shared" si="15"/>
        <v/>
      </c>
      <c r="B358" s="9"/>
      <c r="C358" s="10" t="str">
        <f>IF(B358="","",COUNTIF(INDEX($B:$B,5):B358,B358))</f>
        <v/>
      </c>
      <c r="D358" s="9"/>
      <c r="E358" s="24" t="str">
        <f>IF(OR(N358="",D358=""),"",IFERROR(INDEX('Facturi emise'!$G$5:$G$1004,MATCH(N358&amp;"|"&amp;D358,'Facturi emise'!$A$5:$A$1004,0)),""))</f>
        <v/>
      </c>
      <c r="F358" s="10" t="str">
        <f>IF(OR(N358="",D358=""),"",IFERROR(INDEX('Facturi emise'!$H$5:$H$1004,MATCH(N358&amp;"|"&amp;D358,'Facturi emise'!$A$5:$A$1004,0)),""))</f>
        <v/>
      </c>
      <c r="G358" s="24" t="str">
        <f>IF(OR(N358="",D358=""),"",IFERROR(INDEX('Facturi emise'!$I$5:$I$1004,MATCH(N358&amp;"|"&amp;D358,'Facturi emise'!$A$5:$A$1004,0)),""))</f>
        <v/>
      </c>
      <c r="H358" s="6"/>
      <c r="I358" s="14" t="str">
        <f>IF(OR(N358="",D358=""),"",IFERROR(INDEX('Facturi emise'!$J$5:$J$1004,MATCH(N358&amp;"|"&amp;D358,'Facturi emise'!$A$5:$A$1004,0)),""))</f>
        <v/>
      </c>
      <c r="J358" s="25" t="str">
        <f>IF(OR(N358="",D358=""),"",IFERROR(INDEX('Facturi emise'!$K$5:$K$1004,MATCH(N358&amp;"|"&amp;D358,'Facturi emise'!$A$5:$A$1004,0)),""))</f>
        <v/>
      </c>
      <c r="K358" s="26" t="str">
        <f t="shared" si="16"/>
        <v/>
      </c>
      <c r="L358" s="26" t="str">
        <f t="shared" si="17"/>
        <v/>
      </c>
      <c r="M358" s="27" t="str">
        <f>IF(B358="","",TRIM(IF(N358="","Factura storno nu există în registru. ",IF(ISNA(MATCH(N358&amp;"|"&amp;D358,'Facturi emise'!$A$5:$A$1004,0)),"Linia nu există în factura inițială. ",""))&amp;IF(N(H358)&lt;=0,"Lipsește cantitatea stornată. ","")&amp;IF(AND(N(I358)=IFERROR(INDEX('Facturi emise'!$J$5:$J$1004,MATCH(N358&amp;"|"&amp;D358,'Facturi emise'!$A$5:$A$1004,0)),0),SUMIFS($H$5:$H$1004,$N$5:$N$1004,N358,$D$5:$D$1004,D358,$I$5:$I$1004,I358)&gt;N(G358)),"Stornezi mai mult decât s-a facturat. ","")&amp;IF(AND(N(I358)&gt;0,N(I358)&lt;IFERROR(INDEX('Facturi emise'!$J$5:$J$1004,MATCH(N358&amp;"|"&amp;D358,'Facturi emise'!$A$5:$A$1004,0)),0)),"Reducere de preț pe unitate. ","")))</f>
        <v/>
      </c>
      <c r="N358" s="28" t="str">
        <f>IF(B358="","",IFERROR(INDEX('Registru stornări'!$D$5:$D$304,MATCH(B358,'Registru stornări'!$B$5:$B$304,0)),""))</f>
        <v/>
      </c>
    </row>
    <row r="359" spans="1:14" x14ac:dyDescent="0.2">
      <c r="A359" s="1" t="str">
        <f t="shared" si="15"/>
        <v/>
      </c>
      <c r="B359" s="9"/>
      <c r="C359" s="10" t="str">
        <f>IF(B359="","",COUNTIF(INDEX($B:$B,5):B359,B359))</f>
        <v/>
      </c>
      <c r="D359" s="9"/>
      <c r="E359" s="24" t="str">
        <f>IF(OR(N359="",D359=""),"",IFERROR(INDEX('Facturi emise'!$G$5:$G$1004,MATCH(N359&amp;"|"&amp;D359,'Facturi emise'!$A$5:$A$1004,0)),""))</f>
        <v/>
      </c>
      <c r="F359" s="10" t="str">
        <f>IF(OR(N359="",D359=""),"",IFERROR(INDEX('Facturi emise'!$H$5:$H$1004,MATCH(N359&amp;"|"&amp;D359,'Facturi emise'!$A$5:$A$1004,0)),""))</f>
        <v/>
      </c>
      <c r="G359" s="24" t="str">
        <f>IF(OR(N359="",D359=""),"",IFERROR(INDEX('Facturi emise'!$I$5:$I$1004,MATCH(N359&amp;"|"&amp;D359,'Facturi emise'!$A$5:$A$1004,0)),""))</f>
        <v/>
      </c>
      <c r="H359" s="6"/>
      <c r="I359" s="14" t="str">
        <f>IF(OR(N359="",D359=""),"",IFERROR(INDEX('Facturi emise'!$J$5:$J$1004,MATCH(N359&amp;"|"&amp;D359,'Facturi emise'!$A$5:$A$1004,0)),""))</f>
        <v/>
      </c>
      <c r="J359" s="25" t="str">
        <f>IF(OR(N359="",D359=""),"",IFERROR(INDEX('Facturi emise'!$K$5:$K$1004,MATCH(N359&amp;"|"&amp;D359,'Facturi emise'!$A$5:$A$1004,0)),""))</f>
        <v/>
      </c>
      <c r="K359" s="26" t="str">
        <f t="shared" si="16"/>
        <v/>
      </c>
      <c r="L359" s="26" t="str">
        <f t="shared" si="17"/>
        <v/>
      </c>
      <c r="M359" s="27" t="str">
        <f>IF(B359="","",TRIM(IF(N359="","Factura storno nu există în registru. ",IF(ISNA(MATCH(N359&amp;"|"&amp;D359,'Facturi emise'!$A$5:$A$1004,0)),"Linia nu există în factura inițială. ",""))&amp;IF(N(H359)&lt;=0,"Lipsește cantitatea stornată. ","")&amp;IF(AND(N(I359)=IFERROR(INDEX('Facturi emise'!$J$5:$J$1004,MATCH(N359&amp;"|"&amp;D359,'Facturi emise'!$A$5:$A$1004,0)),0),SUMIFS($H$5:$H$1004,$N$5:$N$1004,N359,$D$5:$D$1004,D359,$I$5:$I$1004,I359)&gt;N(G359)),"Stornezi mai mult decât s-a facturat. ","")&amp;IF(AND(N(I359)&gt;0,N(I359)&lt;IFERROR(INDEX('Facturi emise'!$J$5:$J$1004,MATCH(N359&amp;"|"&amp;D359,'Facturi emise'!$A$5:$A$1004,0)),0)),"Reducere de preț pe unitate. ","")))</f>
        <v/>
      </c>
      <c r="N359" s="28" t="str">
        <f>IF(B359="","",IFERROR(INDEX('Registru stornări'!$D$5:$D$304,MATCH(B359,'Registru stornări'!$B$5:$B$304,0)),""))</f>
        <v/>
      </c>
    </row>
    <row r="360" spans="1:14" x14ac:dyDescent="0.2">
      <c r="A360" s="1" t="str">
        <f t="shared" si="15"/>
        <v/>
      </c>
      <c r="B360" s="9"/>
      <c r="C360" s="10" t="str">
        <f>IF(B360="","",COUNTIF(INDEX($B:$B,5):B360,B360))</f>
        <v/>
      </c>
      <c r="D360" s="9"/>
      <c r="E360" s="24" t="str">
        <f>IF(OR(N360="",D360=""),"",IFERROR(INDEX('Facturi emise'!$G$5:$G$1004,MATCH(N360&amp;"|"&amp;D360,'Facturi emise'!$A$5:$A$1004,0)),""))</f>
        <v/>
      </c>
      <c r="F360" s="10" t="str">
        <f>IF(OR(N360="",D360=""),"",IFERROR(INDEX('Facturi emise'!$H$5:$H$1004,MATCH(N360&amp;"|"&amp;D360,'Facturi emise'!$A$5:$A$1004,0)),""))</f>
        <v/>
      </c>
      <c r="G360" s="24" t="str">
        <f>IF(OR(N360="",D360=""),"",IFERROR(INDEX('Facturi emise'!$I$5:$I$1004,MATCH(N360&amp;"|"&amp;D360,'Facturi emise'!$A$5:$A$1004,0)),""))</f>
        <v/>
      </c>
      <c r="H360" s="6"/>
      <c r="I360" s="14" t="str">
        <f>IF(OR(N360="",D360=""),"",IFERROR(INDEX('Facturi emise'!$J$5:$J$1004,MATCH(N360&amp;"|"&amp;D360,'Facturi emise'!$A$5:$A$1004,0)),""))</f>
        <v/>
      </c>
      <c r="J360" s="25" t="str">
        <f>IF(OR(N360="",D360=""),"",IFERROR(INDEX('Facturi emise'!$K$5:$K$1004,MATCH(N360&amp;"|"&amp;D360,'Facturi emise'!$A$5:$A$1004,0)),""))</f>
        <v/>
      </c>
      <c r="K360" s="26" t="str">
        <f t="shared" si="16"/>
        <v/>
      </c>
      <c r="L360" s="26" t="str">
        <f t="shared" si="17"/>
        <v/>
      </c>
      <c r="M360" s="27" t="str">
        <f>IF(B360="","",TRIM(IF(N360="","Factura storno nu există în registru. ",IF(ISNA(MATCH(N360&amp;"|"&amp;D360,'Facturi emise'!$A$5:$A$1004,0)),"Linia nu există în factura inițială. ",""))&amp;IF(N(H360)&lt;=0,"Lipsește cantitatea stornată. ","")&amp;IF(AND(N(I360)=IFERROR(INDEX('Facturi emise'!$J$5:$J$1004,MATCH(N360&amp;"|"&amp;D360,'Facturi emise'!$A$5:$A$1004,0)),0),SUMIFS($H$5:$H$1004,$N$5:$N$1004,N360,$D$5:$D$1004,D360,$I$5:$I$1004,I360)&gt;N(G360)),"Stornezi mai mult decât s-a facturat. ","")&amp;IF(AND(N(I360)&gt;0,N(I360)&lt;IFERROR(INDEX('Facturi emise'!$J$5:$J$1004,MATCH(N360&amp;"|"&amp;D360,'Facturi emise'!$A$5:$A$1004,0)),0)),"Reducere de preț pe unitate. ","")))</f>
        <v/>
      </c>
      <c r="N360" s="28" t="str">
        <f>IF(B360="","",IFERROR(INDEX('Registru stornări'!$D$5:$D$304,MATCH(B360,'Registru stornări'!$B$5:$B$304,0)),""))</f>
        <v/>
      </c>
    </row>
    <row r="361" spans="1:14" x14ac:dyDescent="0.2">
      <c r="A361" s="1" t="str">
        <f t="shared" si="15"/>
        <v/>
      </c>
      <c r="B361" s="9"/>
      <c r="C361" s="10" t="str">
        <f>IF(B361="","",COUNTIF(INDEX($B:$B,5):B361,B361))</f>
        <v/>
      </c>
      <c r="D361" s="9"/>
      <c r="E361" s="24" t="str">
        <f>IF(OR(N361="",D361=""),"",IFERROR(INDEX('Facturi emise'!$G$5:$G$1004,MATCH(N361&amp;"|"&amp;D361,'Facturi emise'!$A$5:$A$1004,0)),""))</f>
        <v/>
      </c>
      <c r="F361" s="10" t="str">
        <f>IF(OR(N361="",D361=""),"",IFERROR(INDEX('Facturi emise'!$H$5:$H$1004,MATCH(N361&amp;"|"&amp;D361,'Facturi emise'!$A$5:$A$1004,0)),""))</f>
        <v/>
      </c>
      <c r="G361" s="24" t="str">
        <f>IF(OR(N361="",D361=""),"",IFERROR(INDEX('Facturi emise'!$I$5:$I$1004,MATCH(N361&amp;"|"&amp;D361,'Facturi emise'!$A$5:$A$1004,0)),""))</f>
        <v/>
      </c>
      <c r="H361" s="6"/>
      <c r="I361" s="14" t="str">
        <f>IF(OR(N361="",D361=""),"",IFERROR(INDEX('Facturi emise'!$J$5:$J$1004,MATCH(N361&amp;"|"&amp;D361,'Facturi emise'!$A$5:$A$1004,0)),""))</f>
        <v/>
      </c>
      <c r="J361" s="25" t="str">
        <f>IF(OR(N361="",D361=""),"",IFERROR(INDEX('Facturi emise'!$K$5:$K$1004,MATCH(N361&amp;"|"&amp;D361,'Facturi emise'!$A$5:$A$1004,0)),""))</f>
        <v/>
      </c>
      <c r="K361" s="26" t="str">
        <f t="shared" si="16"/>
        <v/>
      </c>
      <c r="L361" s="26" t="str">
        <f t="shared" si="17"/>
        <v/>
      </c>
      <c r="M361" s="27" t="str">
        <f>IF(B361="","",TRIM(IF(N361="","Factura storno nu există în registru. ",IF(ISNA(MATCH(N361&amp;"|"&amp;D361,'Facturi emise'!$A$5:$A$1004,0)),"Linia nu există în factura inițială. ",""))&amp;IF(N(H361)&lt;=0,"Lipsește cantitatea stornată. ","")&amp;IF(AND(N(I361)=IFERROR(INDEX('Facturi emise'!$J$5:$J$1004,MATCH(N361&amp;"|"&amp;D361,'Facturi emise'!$A$5:$A$1004,0)),0),SUMIFS($H$5:$H$1004,$N$5:$N$1004,N361,$D$5:$D$1004,D361,$I$5:$I$1004,I361)&gt;N(G361)),"Stornezi mai mult decât s-a facturat. ","")&amp;IF(AND(N(I361)&gt;0,N(I361)&lt;IFERROR(INDEX('Facturi emise'!$J$5:$J$1004,MATCH(N361&amp;"|"&amp;D361,'Facturi emise'!$A$5:$A$1004,0)),0)),"Reducere de preț pe unitate. ","")))</f>
        <v/>
      </c>
      <c r="N361" s="28" t="str">
        <f>IF(B361="","",IFERROR(INDEX('Registru stornări'!$D$5:$D$304,MATCH(B361,'Registru stornări'!$B$5:$B$304,0)),""))</f>
        <v/>
      </c>
    </row>
    <row r="362" spans="1:14" x14ac:dyDescent="0.2">
      <c r="A362" s="1" t="str">
        <f t="shared" si="15"/>
        <v/>
      </c>
      <c r="B362" s="9"/>
      <c r="C362" s="10" t="str">
        <f>IF(B362="","",COUNTIF(INDEX($B:$B,5):B362,B362))</f>
        <v/>
      </c>
      <c r="D362" s="9"/>
      <c r="E362" s="24" t="str">
        <f>IF(OR(N362="",D362=""),"",IFERROR(INDEX('Facturi emise'!$G$5:$G$1004,MATCH(N362&amp;"|"&amp;D362,'Facturi emise'!$A$5:$A$1004,0)),""))</f>
        <v/>
      </c>
      <c r="F362" s="10" t="str">
        <f>IF(OR(N362="",D362=""),"",IFERROR(INDEX('Facturi emise'!$H$5:$H$1004,MATCH(N362&amp;"|"&amp;D362,'Facturi emise'!$A$5:$A$1004,0)),""))</f>
        <v/>
      </c>
      <c r="G362" s="24" t="str">
        <f>IF(OR(N362="",D362=""),"",IFERROR(INDEX('Facturi emise'!$I$5:$I$1004,MATCH(N362&amp;"|"&amp;D362,'Facturi emise'!$A$5:$A$1004,0)),""))</f>
        <v/>
      </c>
      <c r="H362" s="6"/>
      <c r="I362" s="14" t="str">
        <f>IF(OR(N362="",D362=""),"",IFERROR(INDEX('Facturi emise'!$J$5:$J$1004,MATCH(N362&amp;"|"&amp;D362,'Facturi emise'!$A$5:$A$1004,0)),""))</f>
        <v/>
      </c>
      <c r="J362" s="25" t="str">
        <f>IF(OR(N362="",D362=""),"",IFERROR(INDEX('Facturi emise'!$K$5:$K$1004,MATCH(N362&amp;"|"&amp;D362,'Facturi emise'!$A$5:$A$1004,0)),""))</f>
        <v/>
      </c>
      <c r="K362" s="26" t="str">
        <f t="shared" si="16"/>
        <v/>
      </c>
      <c r="L362" s="26" t="str">
        <f t="shared" si="17"/>
        <v/>
      </c>
      <c r="M362" s="27" t="str">
        <f>IF(B362="","",TRIM(IF(N362="","Factura storno nu există în registru. ",IF(ISNA(MATCH(N362&amp;"|"&amp;D362,'Facturi emise'!$A$5:$A$1004,0)),"Linia nu există în factura inițială. ",""))&amp;IF(N(H362)&lt;=0,"Lipsește cantitatea stornată. ","")&amp;IF(AND(N(I362)=IFERROR(INDEX('Facturi emise'!$J$5:$J$1004,MATCH(N362&amp;"|"&amp;D362,'Facturi emise'!$A$5:$A$1004,0)),0),SUMIFS($H$5:$H$1004,$N$5:$N$1004,N362,$D$5:$D$1004,D362,$I$5:$I$1004,I362)&gt;N(G362)),"Stornezi mai mult decât s-a facturat. ","")&amp;IF(AND(N(I362)&gt;0,N(I362)&lt;IFERROR(INDEX('Facturi emise'!$J$5:$J$1004,MATCH(N362&amp;"|"&amp;D362,'Facturi emise'!$A$5:$A$1004,0)),0)),"Reducere de preț pe unitate. ","")))</f>
        <v/>
      </c>
      <c r="N362" s="28" t="str">
        <f>IF(B362="","",IFERROR(INDEX('Registru stornări'!$D$5:$D$304,MATCH(B362,'Registru stornări'!$B$5:$B$304,0)),""))</f>
        <v/>
      </c>
    </row>
    <row r="363" spans="1:14" x14ac:dyDescent="0.2">
      <c r="A363" s="1" t="str">
        <f t="shared" si="15"/>
        <v/>
      </c>
      <c r="B363" s="9"/>
      <c r="C363" s="10" t="str">
        <f>IF(B363="","",COUNTIF(INDEX($B:$B,5):B363,B363))</f>
        <v/>
      </c>
      <c r="D363" s="9"/>
      <c r="E363" s="24" t="str">
        <f>IF(OR(N363="",D363=""),"",IFERROR(INDEX('Facturi emise'!$G$5:$G$1004,MATCH(N363&amp;"|"&amp;D363,'Facturi emise'!$A$5:$A$1004,0)),""))</f>
        <v/>
      </c>
      <c r="F363" s="10" t="str">
        <f>IF(OR(N363="",D363=""),"",IFERROR(INDEX('Facturi emise'!$H$5:$H$1004,MATCH(N363&amp;"|"&amp;D363,'Facturi emise'!$A$5:$A$1004,0)),""))</f>
        <v/>
      </c>
      <c r="G363" s="24" t="str">
        <f>IF(OR(N363="",D363=""),"",IFERROR(INDEX('Facturi emise'!$I$5:$I$1004,MATCH(N363&amp;"|"&amp;D363,'Facturi emise'!$A$5:$A$1004,0)),""))</f>
        <v/>
      </c>
      <c r="H363" s="6"/>
      <c r="I363" s="14" t="str">
        <f>IF(OR(N363="",D363=""),"",IFERROR(INDEX('Facturi emise'!$J$5:$J$1004,MATCH(N363&amp;"|"&amp;D363,'Facturi emise'!$A$5:$A$1004,0)),""))</f>
        <v/>
      </c>
      <c r="J363" s="25" t="str">
        <f>IF(OR(N363="",D363=""),"",IFERROR(INDEX('Facturi emise'!$K$5:$K$1004,MATCH(N363&amp;"|"&amp;D363,'Facturi emise'!$A$5:$A$1004,0)),""))</f>
        <v/>
      </c>
      <c r="K363" s="26" t="str">
        <f t="shared" si="16"/>
        <v/>
      </c>
      <c r="L363" s="26" t="str">
        <f t="shared" si="17"/>
        <v/>
      </c>
      <c r="M363" s="27" t="str">
        <f>IF(B363="","",TRIM(IF(N363="","Factura storno nu există în registru. ",IF(ISNA(MATCH(N363&amp;"|"&amp;D363,'Facturi emise'!$A$5:$A$1004,0)),"Linia nu există în factura inițială. ",""))&amp;IF(N(H363)&lt;=0,"Lipsește cantitatea stornată. ","")&amp;IF(AND(N(I363)=IFERROR(INDEX('Facturi emise'!$J$5:$J$1004,MATCH(N363&amp;"|"&amp;D363,'Facturi emise'!$A$5:$A$1004,0)),0),SUMIFS($H$5:$H$1004,$N$5:$N$1004,N363,$D$5:$D$1004,D363,$I$5:$I$1004,I363)&gt;N(G363)),"Stornezi mai mult decât s-a facturat. ","")&amp;IF(AND(N(I363)&gt;0,N(I363)&lt;IFERROR(INDEX('Facturi emise'!$J$5:$J$1004,MATCH(N363&amp;"|"&amp;D363,'Facturi emise'!$A$5:$A$1004,0)),0)),"Reducere de preț pe unitate. ","")))</f>
        <v/>
      </c>
      <c r="N363" s="28" t="str">
        <f>IF(B363="","",IFERROR(INDEX('Registru stornări'!$D$5:$D$304,MATCH(B363,'Registru stornări'!$B$5:$B$304,0)),""))</f>
        <v/>
      </c>
    </row>
    <row r="364" spans="1:14" x14ac:dyDescent="0.2">
      <c r="A364" s="1" t="str">
        <f t="shared" si="15"/>
        <v/>
      </c>
      <c r="B364" s="9"/>
      <c r="C364" s="10" t="str">
        <f>IF(B364="","",COUNTIF(INDEX($B:$B,5):B364,B364))</f>
        <v/>
      </c>
      <c r="D364" s="9"/>
      <c r="E364" s="24" t="str">
        <f>IF(OR(N364="",D364=""),"",IFERROR(INDEX('Facturi emise'!$G$5:$G$1004,MATCH(N364&amp;"|"&amp;D364,'Facturi emise'!$A$5:$A$1004,0)),""))</f>
        <v/>
      </c>
      <c r="F364" s="10" t="str">
        <f>IF(OR(N364="",D364=""),"",IFERROR(INDEX('Facturi emise'!$H$5:$H$1004,MATCH(N364&amp;"|"&amp;D364,'Facturi emise'!$A$5:$A$1004,0)),""))</f>
        <v/>
      </c>
      <c r="G364" s="24" t="str">
        <f>IF(OR(N364="",D364=""),"",IFERROR(INDEX('Facturi emise'!$I$5:$I$1004,MATCH(N364&amp;"|"&amp;D364,'Facturi emise'!$A$5:$A$1004,0)),""))</f>
        <v/>
      </c>
      <c r="H364" s="6"/>
      <c r="I364" s="14" t="str">
        <f>IF(OR(N364="",D364=""),"",IFERROR(INDEX('Facturi emise'!$J$5:$J$1004,MATCH(N364&amp;"|"&amp;D364,'Facturi emise'!$A$5:$A$1004,0)),""))</f>
        <v/>
      </c>
      <c r="J364" s="25" t="str">
        <f>IF(OR(N364="",D364=""),"",IFERROR(INDEX('Facturi emise'!$K$5:$K$1004,MATCH(N364&amp;"|"&amp;D364,'Facturi emise'!$A$5:$A$1004,0)),""))</f>
        <v/>
      </c>
      <c r="K364" s="26" t="str">
        <f t="shared" si="16"/>
        <v/>
      </c>
      <c r="L364" s="26" t="str">
        <f t="shared" si="17"/>
        <v/>
      </c>
      <c r="M364" s="27" t="str">
        <f>IF(B364="","",TRIM(IF(N364="","Factura storno nu există în registru. ",IF(ISNA(MATCH(N364&amp;"|"&amp;D364,'Facturi emise'!$A$5:$A$1004,0)),"Linia nu există în factura inițială. ",""))&amp;IF(N(H364)&lt;=0,"Lipsește cantitatea stornată. ","")&amp;IF(AND(N(I364)=IFERROR(INDEX('Facturi emise'!$J$5:$J$1004,MATCH(N364&amp;"|"&amp;D364,'Facturi emise'!$A$5:$A$1004,0)),0),SUMIFS($H$5:$H$1004,$N$5:$N$1004,N364,$D$5:$D$1004,D364,$I$5:$I$1004,I364)&gt;N(G364)),"Stornezi mai mult decât s-a facturat. ","")&amp;IF(AND(N(I364)&gt;0,N(I364)&lt;IFERROR(INDEX('Facturi emise'!$J$5:$J$1004,MATCH(N364&amp;"|"&amp;D364,'Facturi emise'!$A$5:$A$1004,0)),0)),"Reducere de preț pe unitate. ","")))</f>
        <v/>
      </c>
      <c r="N364" s="28" t="str">
        <f>IF(B364="","",IFERROR(INDEX('Registru stornări'!$D$5:$D$304,MATCH(B364,'Registru stornări'!$B$5:$B$304,0)),""))</f>
        <v/>
      </c>
    </row>
    <row r="365" spans="1:14" x14ac:dyDescent="0.2">
      <c r="A365" s="1" t="str">
        <f t="shared" si="15"/>
        <v/>
      </c>
      <c r="B365" s="9"/>
      <c r="C365" s="10" t="str">
        <f>IF(B365="","",COUNTIF(INDEX($B:$B,5):B365,B365))</f>
        <v/>
      </c>
      <c r="D365" s="9"/>
      <c r="E365" s="24" t="str">
        <f>IF(OR(N365="",D365=""),"",IFERROR(INDEX('Facturi emise'!$G$5:$G$1004,MATCH(N365&amp;"|"&amp;D365,'Facturi emise'!$A$5:$A$1004,0)),""))</f>
        <v/>
      </c>
      <c r="F365" s="10" t="str">
        <f>IF(OR(N365="",D365=""),"",IFERROR(INDEX('Facturi emise'!$H$5:$H$1004,MATCH(N365&amp;"|"&amp;D365,'Facturi emise'!$A$5:$A$1004,0)),""))</f>
        <v/>
      </c>
      <c r="G365" s="24" t="str">
        <f>IF(OR(N365="",D365=""),"",IFERROR(INDEX('Facturi emise'!$I$5:$I$1004,MATCH(N365&amp;"|"&amp;D365,'Facturi emise'!$A$5:$A$1004,0)),""))</f>
        <v/>
      </c>
      <c r="H365" s="6"/>
      <c r="I365" s="14" t="str">
        <f>IF(OR(N365="",D365=""),"",IFERROR(INDEX('Facturi emise'!$J$5:$J$1004,MATCH(N365&amp;"|"&amp;D365,'Facturi emise'!$A$5:$A$1004,0)),""))</f>
        <v/>
      </c>
      <c r="J365" s="25" t="str">
        <f>IF(OR(N365="",D365=""),"",IFERROR(INDEX('Facturi emise'!$K$5:$K$1004,MATCH(N365&amp;"|"&amp;D365,'Facturi emise'!$A$5:$A$1004,0)),""))</f>
        <v/>
      </c>
      <c r="K365" s="26" t="str">
        <f t="shared" si="16"/>
        <v/>
      </c>
      <c r="L365" s="26" t="str">
        <f t="shared" si="17"/>
        <v/>
      </c>
      <c r="M365" s="27" t="str">
        <f>IF(B365="","",TRIM(IF(N365="","Factura storno nu există în registru. ",IF(ISNA(MATCH(N365&amp;"|"&amp;D365,'Facturi emise'!$A$5:$A$1004,0)),"Linia nu există în factura inițială. ",""))&amp;IF(N(H365)&lt;=0,"Lipsește cantitatea stornată. ","")&amp;IF(AND(N(I365)=IFERROR(INDEX('Facturi emise'!$J$5:$J$1004,MATCH(N365&amp;"|"&amp;D365,'Facturi emise'!$A$5:$A$1004,0)),0),SUMIFS($H$5:$H$1004,$N$5:$N$1004,N365,$D$5:$D$1004,D365,$I$5:$I$1004,I365)&gt;N(G365)),"Stornezi mai mult decât s-a facturat. ","")&amp;IF(AND(N(I365)&gt;0,N(I365)&lt;IFERROR(INDEX('Facturi emise'!$J$5:$J$1004,MATCH(N365&amp;"|"&amp;D365,'Facturi emise'!$A$5:$A$1004,0)),0)),"Reducere de preț pe unitate. ","")))</f>
        <v/>
      </c>
      <c r="N365" s="28" t="str">
        <f>IF(B365="","",IFERROR(INDEX('Registru stornări'!$D$5:$D$304,MATCH(B365,'Registru stornări'!$B$5:$B$304,0)),""))</f>
        <v/>
      </c>
    </row>
    <row r="366" spans="1:14" x14ac:dyDescent="0.2">
      <c r="A366" s="1" t="str">
        <f t="shared" si="15"/>
        <v/>
      </c>
      <c r="B366" s="9"/>
      <c r="C366" s="10" t="str">
        <f>IF(B366="","",COUNTIF(INDEX($B:$B,5):B366,B366))</f>
        <v/>
      </c>
      <c r="D366" s="9"/>
      <c r="E366" s="24" t="str">
        <f>IF(OR(N366="",D366=""),"",IFERROR(INDEX('Facturi emise'!$G$5:$G$1004,MATCH(N366&amp;"|"&amp;D366,'Facturi emise'!$A$5:$A$1004,0)),""))</f>
        <v/>
      </c>
      <c r="F366" s="10" t="str">
        <f>IF(OR(N366="",D366=""),"",IFERROR(INDEX('Facturi emise'!$H$5:$H$1004,MATCH(N366&amp;"|"&amp;D366,'Facturi emise'!$A$5:$A$1004,0)),""))</f>
        <v/>
      </c>
      <c r="G366" s="24" t="str">
        <f>IF(OR(N366="",D366=""),"",IFERROR(INDEX('Facturi emise'!$I$5:$I$1004,MATCH(N366&amp;"|"&amp;D366,'Facturi emise'!$A$5:$A$1004,0)),""))</f>
        <v/>
      </c>
      <c r="H366" s="6"/>
      <c r="I366" s="14" t="str">
        <f>IF(OR(N366="",D366=""),"",IFERROR(INDEX('Facturi emise'!$J$5:$J$1004,MATCH(N366&amp;"|"&amp;D366,'Facturi emise'!$A$5:$A$1004,0)),""))</f>
        <v/>
      </c>
      <c r="J366" s="25" t="str">
        <f>IF(OR(N366="",D366=""),"",IFERROR(INDEX('Facturi emise'!$K$5:$K$1004,MATCH(N366&amp;"|"&amp;D366,'Facturi emise'!$A$5:$A$1004,0)),""))</f>
        <v/>
      </c>
      <c r="K366" s="26" t="str">
        <f t="shared" si="16"/>
        <v/>
      </c>
      <c r="L366" s="26" t="str">
        <f t="shared" si="17"/>
        <v/>
      </c>
      <c r="M366" s="27" t="str">
        <f>IF(B366="","",TRIM(IF(N366="","Factura storno nu există în registru. ",IF(ISNA(MATCH(N366&amp;"|"&amp;D366,'Facturi emise'!$A$5:$A$1004,0)),"Linia nu există în factura inițială. ",""))&amp;IF(N(H366)&lt;=0,"Lipsește cantitatea stornată. ","")&amp;IF(AND(N(I366)=IFERROR(INDEX('Facturi emise'!$J$5:$J$1004,MATCH(N366&amp;"|"&amp;D366,'Facturi emise'!$A$5:$A$1004,0)),0),SUMIFS($H$5:$H$1004,$N$5:$N$1004,N366,$D$5:$D$1004,D366,$I$5:$I$1004,I366)&gt;N(G366)),"Stornezi mai mult decât s-a facturat. ","")&amp;IF(AND(N(I366)&gt;0,N(I366)&lt;IFERROR(INDEX('Facturi emise'!$J$5:$J$1004,MATCH(N366&amp;"|"&amp;D366,'Facturi emise'!$A$5:$A$1004,0)),0)),"Reducere de preț pe unitate. ","")))</f>
        <v/>
      </c>
      <c r="N366" s="28" t="str">
        <f>IF(B366="","",IFERROR(INDEX('Registru stornări'!$D$5:$D$304,MATCH(B366,'Registru stornări'!$B$5:$B$304,0)),""))</f>
        <v/>
      </c>
    </row>
    <row r="367" spans="1:14" x14ac:dyDescent="0.2">
      <c r="A367" s="1" t="str">
        <f t="shared" si="15"/>
        <v/>
      </c>
      <c r="B367" s="9"/>
      <c r="C367" s="10" t="str">
        <f>IF(B367="","",COUNTIF(INDEX($B:$B,5):B367,B367))</f>
        <v/>
      </c>
      <c r="D367" s="9"/>
      <c r="E367" s="24" t="str">
        <f>IF(OR(N367="",D367=""),"",IFERROR(INDEX('Facturi emise'!$G$5:$G$1004,MATCH(N367&amp;"|"&amp;D367,'Facturi emise'!$A$5:$A$1004,0)),""))</f>
        <v/>
      </c>
      <c r="F367" s="10" t="str">
        <f>IF(OR(N367="",D367=""),"",IFERROR(INDEX('Facturi emise'!$H$5:$H$1004,MATCH(N367&amp;"|"&amp;D367,'Facturi emise'!$A$5:$A$1004,0)),""))</f>
        <v/>
      </c>
      <c r="G367" s="24" t="str">
        <f>IF(OR(N367="",D367=""),"",IFERROR(INDEX('Facturi emise'!$I$5:$I$1004,MATCH(N367&amp;"|"&amp;D367,'Facturi emise'!$A$5:$A$1004,0)),""))</f>
        <v/>
      </c>
      <c r="H367" s="6"/>
      <c r="I367" s="14" t="str">
        <f>IF(OR(N367="",D367=""),"",IFERROR(INDEX('Facturi emise'!$J$5:$J$1004,MATCH(N367&amp;"|"&amp;D367,'Facturi emise'!$A$5:$A$1004,0)),""))</f>
        <v/>
      </c>
      <c r="J367" s="25" t="str">
        <f>IF(OR(N367="",D367=""),"",IFERROR(INDEX('Facturi emise'!$K$5:$K$1004,MATCH(N367&amp;"|"&amp;D367,'Facturi emise'!$A$5:$A$1004,0)),""))</f>
        <v/>
      </c>
      <c r="K367" s="26" t="str">
        <f t="shared" si="16"/>
        <v/>
      </c>
      <c r="L367" s="26" t="str">
        <f t="shared" si="17"/>
        <v/>
      </c>
      <c r="M367" s="27" t="str">
        <f>IF(B367="","",TRIM(IF(N367="","Factura storno nu există în registru. ",IF(ISNA(MATCH(N367&amp;"|"&amp;D367,'Facturi emise'!$A$5:$A$1004,0)),"Linia nu există în factura inițială. ",""))&amp;IF(N(H367)&lt;=0,"Lipsește cantitatea stornată. ","")&amp;IF(AND(N(I367)=IFERROR(INDEX('Facturi emise'!$J$5:$J$1004,MATCH(N367&amp;"|"&amp;D367,'Facturi emise'!$A$5:$A$1004,0)),0),SUMIFS($H$5:$H$1004,$N$5:$N$1004,N367,$D$5:$D$1004,D367,$I$5:$I$1004,I367)&gt;N(G367)),"Stornezi mai mult decât s-a facturat. ","")&amp;IF(AND(N(I367)&gt;0,N(I367)&lt;IFERROR(INDEX('Facturi emise'!$J$5:$J$1004,MATCH(N367&amp;"|"&amp;D367,'Facturi emise'!$A$5:$A$1004,0)),0)),"Reducere de preț pe unitate. ","")))</f>
        <v/>
      </c>
      <c r="N367" s="28" t="str">
        <f>IF(B367="","",IFERROR(INDEX('Registru stornări'!$D$5:$D$304,MATCH(B367,'Registru stornări'!$B$5:$B$304,0)),""))</f>
        <v/>
      </c>
    </row>
    <row r="368" spans="1:14" x14ac:dyDescent="0.2">
      <c r="A368" s="1" t="str">
        <f t="shared" si="15"/>
        <v/>
      </c>
      <c r="B368" s="9"/>
      <c r="C368" s="10" t="str">
        <f>IF(B368="","",COUNTIF(INDEX($B:$B,5):B368,B368))</f>
        <v/>
      </c>
      <c r="D368" s="9"/>
      <c r="E368" s="24" t="str">
        <f>IF(OR(N368="",D368=""),"",IFERROR(INDEX('Facturi emise'!$G$5:$G$1004,MATCH(N368&amp;"|"&amp;D368,'Facturi emise'!$A$5:$A$1004,0)),""))</f>
        <v/>
      </c>
      <c r="F368" s="10" t="str">
        <f>IF(OR(N368="",D368=""),"",IFERROR(INDEX('Facturi emise'!$H$5:$H$1004,MATCH(N368&amp;"|"&amp;D368,'Facturi emise'!$A$5:$A$1004,0)),""))</f>
        <v/>
      </c>
      <c r="G368" s="24" t="str">
        <f>IF(OR(N368="",D368=""),"",IFERROR(INDEX('Facturi emise'!$I$5:$I$1004,MATCH(N368&amp;"|"&amp;D368,'Facturi emise'!$A$5:$A$1004,0)),""))</f>
        <v/>
      </c>
      <c r="H368" s="6"/>
      <c r="I368" s="14" t="str">
        <f>IF(OR(N368="",D368=""),"",IFERROR(INDEX('Facturi emise'!$J$5:$J$1004,MATCH(N368&amp;"|"&amp;D368,'Facturi emise'!$A$5:$A$1004,0)),""))</f>
        <v/>
      </c>
      <c r="J368" s="25" t="str">
        <f>IF(OR(N368="",D368=""),"",IFERROR(INDEX('Facturi emise'!$K$5:$K$1004,MATCH(N368&amp;"|"&amp;D368,'Facturi emise'!$A$5:$A$1004,0)),""))</f>
        <v/>
      </c>
      <c r="K368" s="26" t="str">
        <f t="shared" si="16"/>
        <v/>
      </c>
      <c r="L368" s="26" t="str">
        <f t="shared" si="17"/>
        <v/>
      </c>
      <c r="M368" s="27" t="str">
        <f>IF(B368="","",TRIM(IF(N368="","Factura storno nu există în registru. ",IF(ISNA(MATCH(N368&amp;"|"&amp;D368,'Facturi emise'!$A$5:$A$1004,0)),"Linia nu există în factura inițială. ",""))&amp;IF(N(H368)&lt;=0,"Lipsește cantitatea stornată. ","")&amp;IF(AND(N(I368)=IFERROR(INDEX('Facturi emise'!$J$5:$J$1004,MATCH(N368&amp;"|"&amp;D368,'Facturi emise'!$A$5:$A$1004,0)),0),SUMIFS($H$5:$H$1004,$N$5:$N$1004,N368,$D$5:$D$1004,D368,$I$5:$I$1004,I368)&gt;N(G368)),"Stornezi mai mult decât s-a facturat. ","")&amp;IF(AND(N(I368)&gt;0,N(I368)&lt;IFERROR(INDEX('Facturi emise'!$J$5:$J$1004,MATCH(N368&amp;"|"&amp;D368,'Facturi emise'!$A$5:$A$1004,0)),0)),"Reducere de preț pe unitate. ","")))</f>
        <v/>
      </c>
      <c r="N368" s="28" t="str">
        <f>IF(B368="","",IFERROR(INDEX('Registru stornări'!$D$5:$D$304,MATCH(B368,'Registru stornări'!$B$5:$B$304,0)),""))</f>
        <v/>
      </c>
    </row>
    <row r="369" spans="1:14" x14ac:dyDescent="0.2">
      <c r="A369" s="1" t="str">
        <f t="shared" si="15"/>
        <v/>
      </c>
      <c r="B369" s="9"/>
      <c r="C369" s="10" t="str">
        <f>IF(B369="","",COUNTIF(INDEX($B:$B,5):B369,B369))</f>
        <v/>
      </c>
      <c r="D369" s="9"/>
      <c r="E369" s="24" t="str">
        <f>IF(OR(N369="",D369=""),"",IFERROR(INDEX('Facturi emise'!$G$5:$G$1004,MATCH(N369&amp;"|"&amp;D369,'Facturi emise'!$A$5:$A$1004,0)),""))</f>
        <v/>
      </c>
      <c r="F369" s="10" t="str">
        <f>IF(OR(N369="",D369=""),"",IFERROR(INDEX('Facturi emise'!$H$5:$H$1004,MATCH(N369&amp;"|"&amp;D369,'Facturi emise'!$A$5:$A$1004,0)),""))</f>
        <v/>
      </c>
      <c r="G369" s="24" t="str">
        <f>IF(OR(N369="",D369=""),"",IFERROR(INDEX('Facturi emise'!$I$5:$I$1004,MATCH(N369&amp;"|"&amp;D369,'Facturi emise'!$A$5:$A$1004,0)),""))</f>
        <v/>
      </c>
      <c r="H369" s="6"/>
      <c r="I369" s="14" t="str">
        <f>IF(OR(N369="",D369=""),"",IFERROR(INDEX('Facturi emise'!$J$5:$J$1004,MATCH(N369&amp;"|"&amp;D369,'Facturi emise'!$A$5:$A$1004,0)),""))</f>
        <v/>
      </c>
      <c r="J369" s="25" t="str">
        <f>IF(OR(N369="",D369=""),"",IFERROR(INDEX('Facturi emise'!$K$5:$K$1004,MATCH(N369&amp;"|"&amp;D369,'Facturi emise'!$A$5:$A$1004,0)),""))</f>
        <v/>
      </c>
      <c r="K369" s="26" t="str">
        <f t="shared" si="16"/>
        <v/>
      </c>
      <c r="L369" s="26" t="str">
        <f t="shared" si="17"/>
        <v/>
      </c>
      <c r="M369" s="27" t="str">
        <f>IF(B369="","",TRIM(IF(N369="","Factura storno nu există în registru. ",IF(ISNA(MATCH(N369&amp;"|"&amp;D369,'Facturi emise'!$A$5:$A$1004,0)),"Linia nu există în factura inițială. ",""))&amp;IF(N(H369)&lt;=0,"Lipsește cantitatea stornată. ","")&amp;IF(AND(N(I369)=IFERROR(INDEX('Facturi emise'!$J$5:$J$1004,MATCH(N369&amp;"|"&amp;D369,'Facturi emise'!$A$5:$A$1004,0)),0),SUMIFS($H$5:$H$1004,$N$5:$N$1004,N369,$D$5:$D$1004,D369,$I$5:$I$1004,I369)&gt;N(G369)),"Stornezi mai mult decât s-a facturat. ","")&amp;IF(AND(N(I369)&gt;0,N(I369)&lt;IFERROR(INDEX('Facturi emise'!$J$5:$J$1004,MATCH(N369&amp;"|"&amp;D369,'Facturi emise'!$A$5:$A$1004,0)),0)),"Reducere de preț pe unitate. ","")))</f>
        <v/>
      </c>
      <c r="N369" s="28" t="str">
        <f>IF(B369="","",IFERROR(INDEX('Registru stornări'!$D$5:$D$304,MATCH(B369,'Registru stornări'!$B$5:$B$304,0)),""))</f>
        <v/>
      </c>
    </row>
    <row r="370" spans="1:14" x14ac:dyDescent="0.2">
      <c r="A370" s="1" t="str">
        <f t="shared" si="15"/>
        <v/>
      </c>
      <c r="B370" s="9"/>
      <c r="C370" s="10" t="str">
        <f>IF(B370="","",COUNTIF(INDEX($B:$B,5):B370,B370))</f>
        <v/>
      </c>
      <c r="D370" s="9"/>
      <c r="E370" s="24" t="str">
        <f>IF(OR(N370="",D370=""),"",IFERROR(INDEX('Facturi emise'!$G$5:$G$1004,MATCH(N370&amp;"|"&amp;D370,'Facturi emise'!$A$5:$A$1004,0)),""))</f>
        <v/>
      </c>
      <c r="F370" s="10" t="str">
        <f>IF(OR(N370="",D370=""),"",IFERROR(INDEX('Facturi emise'!$H$5:$H$1004,MATCH(N370&amp;"|"&amp;D370,'Facturi emise'!$A$5:$A$1004,0)),""))</f>
        <v/>
      </c>
      <c r="G370" s="24" t="str">
        <f>IF(OR(N370="",D370=""),"",IFERROR(INDEX('Facturi emise'!$I$5:$I$1004,MATCH(N370&amp;"|"&amp;D370,'Facturi emise'!$A$5:$A$1004,0)),""))</f>
        <v/>
      </c>
      <c r="H370" s="6"/>
      <c r="I370" s="14" t="str">
        <f>IF(OR(N370="",D370=""),"",IFERROR(INDEX('Facturi emise'!$J$5:$J$1004,MATCH(N370&amp;"|"&amp;D370,'Facturi emise'!$A$5:$A$1004,0)),""))</f>
        <v/>
      </c>
      <c r="J370" s="25" t="str">
        <f>IF(OR(N370="",D370=""),"",IFERROR(INDEX('Facturi emise'!$K$5:$K$1004,MATCH(N370&amp;"|"&amp;D370,'Facturi emise'!$A$5:$A$1004,0)),""))</f>
        <v/>
      </c>
      <c r="K370" s="26" t="str">
        <f t="shared" si="16"/>
        <v/>
      </c>
      <c r="L370" s="26" t="str">
        <f t="shared" si="17"/>
        <v/>
      </c>
      <c r="M370" s="27" t="str">
        <f>IF(B370="","",TRIM(IF(N370="","Factura storno nu există în registru. ",IF(ISNA(MATCH(N370&amp;"|"&amp;D370,'Facturi emise'!$A$5:$A$1004,0)),"Linia nu există în factura inițială. ",""))&amp;IF(N(H370)&lt;=0,"Lipsește cantitatea stornată. ","")&amp;IF(AND(N(I370)=IFERROR(INDEX('Facturi emise'!$J$5:$J$1004,MATCH(N370&amp;"|"&amp;D370,'Facturi emise'!$A$5:$A$1004,0)),0),SUMIFS($H$5:$H$1004,$N$5:$N$1004,N370,$D$5:$D$1004,D370,$I$5:$I$1004,I370)&gt;N(G370)),"Stornezi mai mult decât s-a facturat. ","")&amp;IF(AND(N(I370)&gt;0,N(I370)&lt;IFERROR(INDEX('Facturi emise'!$J$5:$J$1004,MATCH(N370&amp;"|"&amp;D370,'Facturi emise'!$A$5:$A$1004,0)),0)),"Reducere de preț pe unitate. ","")))</f>
        <v/>
      </c>
      <c r="N370" s="28" t="str">
        <f>IF(B370="","",IFERROR(INDEX('Registru stornări'!$D$5:$D$304,MATCH(B370,'Registru stornări'!$B$5:$B$304,0)),""))</f>
        <v/>
      </c>
    </row>
    <row r="371" spans="1:14" x14ac:dyDescent="0.2">
      <c r="A371" s="1" t="str">
        <f t="shared" si="15"/>
        <v/>
      </c>
      <c r="B371" s="9"/>
      <c r="C371" s="10" t="str">
        <f>IF(B371="","",COUNTIF(INDEX($B:$B,5):B371,B371))</f>
        <v/>
      </c>
      <c r="D371" s="9"/>
      <c r="E371" s="24" t="str">
        <f>IF(OR(N371="",D371=""),"",IFERROR(INDEX('Facturi emise'!$G$5:$G$1004,MATCH(N371&amp;"|"&amp;D371,'Facturi emise'!$A$5:$A$1004,0)),""))</f>
        <v/>
      </c>
      <c r="F371" s="10" t="str">
        <f>IF(OR(N371="",D371=""),"",IFERROR(INDEX('Facturi emise'!$H$5:$H$1004,MATCH(N371&amp;"|"&amp;D371,'Facturi emise'!$A$5:$A$1004,0)),""))</f>
        <v/>
      </c>
      <c r="G371" s="24" t="str">
        <f>IF(OR(N371="",D371=""),"",IFERROR(INDEX('Facturi emise'!$I$5:$I$1004,MATCH(N371&amp;"|"&amp;D371,'Facturi emise'!$A$5:$A$1004,0)),""))</f>
        <v/>
      </c>
      <c r="H371" s="6"/>
      <c r="I371" s="14" t="str">
        <f>IF(OR(N371="",D371=""),"",IFERROR(INDEX('Facturi emise'!$J$5:$J$1004,MATCH(N371&amp;"|"&amp;D371,'Facturi emise'!$A$5:$A$1004,0)),""))</f>
        <v/>
      </c>
      <c r="J371" s="25" t="str">
        <f>IF(OR(N371="",D371=""),"",IFERROR(INDEX('Facturi emise'!$K$5:$K$1004,MATCH(N371&amp;"|"&amp;D371,'Facturi emise'!$A$5:$A$1004,0)),""))</f>
        <v/>
      </c>
      <c r="K371" s="26" t="str">
        <f t="shared" si="16"/>
        <v/>
      </c>
      <c r="L371" s="26" t="str">
        <f t="shared" si="17"/>
        <v/>
      </c>
      <c r="M371" s="27" t="str">
        <f>IF(B371="","",TRIM(IF(N371="","Factura storno nu există în registru. ",IF(ISNA(MATCH(N371&amp;"|"&amp;D371,'Facturi emise'!$A$5:$A$1004,0)),"Linia nu există în factura inițială. ",""))&amp;IF(N(H371)&lt;=0,"Lipsește cantitatea stornată. ","")&amp;IF(AND(N(I371)=IFERROR(INDEX('Facturi emise'!$J$5:$J$1004,MATCH(N371&amp;"|"&amp;D371,'Facturi emise'!$A$5:$A$1004,0)),0),SUMIFS($H$5:$H$1004,$N$5:$N$1004,N371,$D$5:$D$1004,D371,$I$5:$I$1004,I371)&gt;N(G371)),"Stornezi mai mult decât s-a facturat. ","")&amp;IF(AND(N(I371)&gt;0,N(I371)&lt;IFERROR(INDEX('Facturi emise'!$J$5:$J$1004,MATCH(N371&amp;"|"&amp;D371,'Facturi emise'!$A$5:$A$1004,0)),0)),"Reducere de preț pe unitate. ","")))</f>
        <v/>
      </c>
      <c r="N371" s="28" t="str">
        <f>IF(B371="","",IFERROR(INDEX('Registru stornări'!$D$5:$D$304,MATCH(B371,'Registru stornări'!$B$5:$B$304,0)),""))</f>
        <v/>
      </c>
    </row>
    <row r="372" spans="1:14" x14ac:dyDescent="0.2">
      <c r="A372" s="1" t="str">
        <f t="shared" si="15"/>
        <v/>
      </c>
      <c r="B372" s="9"/>
      <c r="C372" s="10" t="str">
        <f>IF(B372="","",COUNTIF(INDEX($B:$B,5):B372,B372))</f>
        <v/>
      </c>
      <c r="D372" s="9"/>
      <c r="E372" s="24" t="str">
        <f>IF(OR(N372="",D372=""),"",IFERROR(INDEX('Facturi emise'!$G$5:$G$1004,MATCH(N372&amp;"|"&amp;D372,'Facturi emise'!$A$5:$A$1004,0)),""))</f>
        <v/>
      </c>
      <c r="F372" s="10" t="str">
        <f>IF(OR(N372="",D372=""),"",IFERROR(INDEX('Facturi emise'!$H$5:$H$1004,MATCH(N372&amp;"|"&amp;D372,'Facturi emise'!$A$5:$A$1004,0)),""))</f>
        <v/>
      </c>
      <c r="G372" s="24" t="str">
        <f>IF(OR(N372="",D372=""),"",IFERROR(INDEX('Facturi emise'!$I$5:$I$1004,MATCH(N372&amp;"|"&amp;D372,'Facturi emise'!$A$5:$A$1004,0)),""))</f>
        <v/>
      </c>
      <c r="H372" s="6"/>
      <c r="I372" s="14" t="str">
        <f>IF(OR(N372="",D372=""),"",IFERROR(INDEX('Facturi emise'!$J$5:$J$1004,MATCH(N372&amp;"|"&amp;D372,'Facturi emise'!$A$5:$A$1004,0)),""))</f>
        <v/>
      </c>
      <c r="J372" s="25" t="str">
        <f>IF(OR(N372="",D372=""),"",IFERROR(INDEX('Facturi emise'!$K$5:$K$1004,MATCH(N372&amp;"|"&amp;D372,'Facturi emise'!$A$5:$A$1004,0)),""))</f>
        <v/>
      </c>
      <c r="K372" s="26" t="str">
        <f t="shared" si="16"/>
        <v/>
      </c>
      <c r="L372" s="26" t="str">
        <f t="shared" si="17"/>
        <v/>
      </c>
      <c r="M372" s="27" t="str">
        <f>IF(B372="","",TRIM(IF(N372="","Factura storno nu există în registru. ",IF(ISNA(MATCH(N372&amp;"|"&amp;D372,'Facturi emise'!$A$5:$A$1004,0)),"Linia nu există în factura inițială. ",""))&amp;IF(N(H372)&lt;=0,"Lipsește cantitatea stornată. ","")&amp;IF(AND(N(I372)=IFERROR(INDEX('Facturi emise'!$J$5:$J$1004,MATCH(N372&amp;"|"&amp;D372,'Facturi emise'!$A$5:$A$1004,0)),0),SUMIFS($H$5:$H$1004,$N$5:$N$1004,N372,$D$5:$D$1004,D372,$I$5:$I$1004,I372)&gt;N(G372)),"Stornezi mai mult decât s-a facturat. ","")&amp;IF(AND(N(I372)&gt;0,N(I372)&lt;IFERROR(INDEX('Facturi emise'!$J$5:$J$1004,MATCH(N372&amp;"|"&amp;D372,'Facturi emise'!$A$5:$A$1004,0)),0)),"Reducere de preț pe unitate. ","")))</f>
        <v/>
      </c>
      <c r="N372" s="28" t="str">
        <f>IF(B372="","",IFERROR(INDEX('Registru stornări'!$D$5:$D$304,MATCH(B372,'Registru stornări'!$B$5:$B$304,0)),""))</f>
        <v/>
      </c>
    </row>
    <row r="373" spans="1:14" x14ac:dyDescent="0.2">
      <c r="A373" s="1" t="str">
        <f t="shared" si="15"/>
        <v/>
      </c>
      <c r="B373" s="9"/>
      <c r="C373" s="10" t="str">
        <f>IF(B373="","",COUNTIF(INDEX($B:$B,5):B373,B373))</f>
        <v/>
      </c>
      <c r="D373" s="9"/>
      <c r="E373" s="24" t="str">
        <f>IF(OR(N373="",D373=""),"",IFERROR(INDEX('Facturi emise'!$G$5:$G$1004,MATCH(N373&amp;"|"&amp;D373,'Facturi emise'!$A$5:$A$1004,0)),""))</f>
        <v/>
      </c>
      <c r="F373" s="10" t="str">
        <f>IF(OR(N373="",D373=""),"",IFERROR(INDEX('Facturi emise'!$H$5:$H$1004,MATCH(N373&amp;"|"&amp;D373,'Facturi emise'!$A$5:$A$1004,0)),""))</f>
        <v/>
      </c>
      <c r="G373" s="24" t="str">
        <f>IF(OR(N373="",D373=""),"",IFERROR(INDEX('Facturi emise'!$I$5:$I$1004,MATCH(N373&amp;"|"&amp;D373,'Facturi emise'!$A$5:$A$1004,0)),""))</f>
        <v/>
      </c>
      <c r="H373" s="6"/>
      <c r="I373" s="14" t="str">
        <f>IF(OR(N373="",D373=""),"",IFERROR(INDEX('Facturi emise'!$J$5:$J$1004,MATCH(N373&amp;"|"&amp;D373,'Facturi emise'!$A$5:$A$1004,0)),""))</f>
        <v/>
      </c>
      <c r="J373" s="25" t="str">
        <f>IF(OR(N373="",D373=""),"",IFERROR(INDEX('Facturi emise'!$K$5:$K$1004,MATCH(N373&amp;"|"&amp;D373,'Facturi emise'!$A$5:$A$1004,0)),""))</f>
        <v/>
      </c>
      <c r="K373" s="26" t="str">
        <f t="shared" si="16"/>
        <v/>
      </c>
      <c r="L373" s="26" t="str">
        <f t="shared" si="17"/>
        <v/>
      </c>
      <c r="M373" s="27" t="str">
        <f>IF(B373="","",TRIM(IF(N373="","Factura storno nu există în registru. ",IF(ISNA(MATCH(N373&amp;"|"&amp;D373,'Facturi emise'!$A$5:$A$1004,0)),"Linia nu există în factura inițială. ",""))&amp;IF(N(H373)&lt;=0,"Lipsește cantitatea stornată. ","")&amp;IF(AND(N(I373)=IFERROR(INDEX('Facturi emise'!$J$5:$J$1004,MATCH(N373&amp;"|"&amp;D373,'Facturi emise'!$A$5:$A$1004,0)),0),SUMIFS($H$5:$H$1004,$N$5:$N$1004,N373,$D$5:$D$1004,D373,$I$5:$I$1004,I373)&gt;N(G373)),"Stornezi mai mult decât s-a facturat. ","")&amp;IF(AND(N(I373)&gt;0,N(I373)&lt;IFERROR(INDEX('Facturi emise'!$J$5:$J$1004,MATCH(N373&amp;"|"&amp;D373,'Facturi emise'!$A$5:$A$1004,0)),0)),"Reducere de preț pe unitate. ","")))</f>
        <v/>
      </c>
      <c r="N373" s="28" t="str">
        <f>IF(B373="","",IFERROR(INDEX('Registru stornări'!$D$5:$D$304,MATCH(B373,'Registru stornări'!$B$5:$B$304,0)),""))</f>
        <v/>
      </c>
    </row>
    <row r="374" spans="1:14" x14ac:dyDescent="0.2">
      <c r="A374" s="1" t="str">
        <f t="shared" si="15"/>
        <v/>
      </c>
      <c r="B374" s="9"/>
      <c r="C374" s="10" t="str">
        <f>IF(B374="","",COUNTIF(INDEX($B:$B,5):B374,B374))</f>
        <v/>
      </c>
      <c r="D374" s="9"/>
      <c r="E374" s="24" t="str">
        <f>IF(OR(N374="",D374=""),"",IFERROR(INDEX('Facturi emise'!$G$5:$G$1004,MATCH(N374&amp;"|"&amp;D374,'Facturi emise'!$A$5:$A$1004,0)),""))</f>
        <v/>
      </c>
      <c r="F374" s="10" t="str">
        <f>IF(OR(N374="",D374=""),"",IFERROR(INDEX('Facturi emise'!$H$5:$H$1004,MATCH(N374&amp;"|"&amp;D374,'Facturi emise'!$A$5:$A$1004,0)),""))</f>
        <v/>
      </c>
      <c r="G374" s="24" t="str">
        <f>IF(OR(N374="",D374=""),"",IFERROR(INDEX('Facturi emise'!$I$5:$I$1004,MATCH(N374&amp;"|"&amp;D374,'Facturi emise'!$A$5:$A$1004,0)),""))</f>
        <v/>
      </c>
      <c r="H374" s="6"/>
      <c r="I374" s="14" t="str">
        <f>IF(OR(N374="",D374=""),"",IFERROR(INDEX('Facturi emise'!$J$5:$J$1004,MATCH(N374&amp;"|"&amp;D374,'Facturi emise'!$A$5:$A$1004,0)),""))</f>
        <v/>
      </c>
      <c r="J374" s="25" t="str">
        <f>IF(OR(N374="",D374=""),"",IFERROR(INDEX('Facturi emise'!$K$5:$K$1004,MATCH(N374&amp;"|"&amp;D374,'Facturi emise'!$A$5:$A$1004,0)),""))</f>
        <v/>
      </c>
      <c r="K374" s="26" t="str">
        <f t="shared" si="16"/>
        <v/>
      </c>
      <c r="L374" s="26" t="str">
        <f t="shared" si="17"/>
        <v/>
      </c>
      <c r="M374" s="27" t="str">
        <f>IF(B374="","",TRIM(IF(N374="","Factura storno nu există în registru. ",IF(ISNA(MATCH(N374&amp;"|"&amp;D374,'Facturi emise'!$A$5:$A$1004,0)),"Linia nu există în factura inițială. ",""))&amp;IF(N(H374)&lt;=0,"Lipsește cantitatea stornată. ","")&amp;IF(AND(N(I374)=IFERROR(INDEX('Facturi emise'!$J$5:$J$1004,MATCH(N374&amp;"|"&amp;D374,'Facturi emise'!$A$5:$A$1004,0)),0),SUMIFS($H$5:$H$1004,$N$5:$N$1004,N374,$D$5:$D$1004,D374,$I$5:$I$1004,I374)&gt;N(G374)),"Stornezi mai mult decât s-a facturat. ","")&amp;IF(AND(N(I374)&gt;0,N(I374)&lt;IFERROR(INDEX('Facturi emise'!$J$5:$J$1004,MATCH(N374&amp;"|"&amp;D374,'Facturi emise'!$A$5:$A$1004,0)),0)),"Reducere de preț pe unitate. ","")))</f>
        <v/>
      </c>
      <c r="N374" s="28" t="str">
        <f>IF(B374="","",IFERROR(INDEX('Registru stornări'!$D$5:$D$304,MATCH(B374,'Registru stornări'!$B$5:$B$304,0)),""))</f>
        <v/>
      </c>
    </row>
    <row r="375" spans="1:14" x14ac:dyDescent="0.2">
      <c r="A375" s="1" t="str">
        <f t="shared" si="15"/>
        <v/>
      </c>
      <c r="B375" s="9"/>
      <c r="C375" s="10" t="str">
        <f>IF(B375="","",COUNTIF(INDEX($B:$B,5):B375,B375))</f>
        <v/>
      </c>
      <c r="D375" s="9"/>
      <c r="E375" s="24" t="str">
        <f>IF(OR(N375="",D375=""),"",IFERROR(INDEX('Facturi emise'!$G$5:$G$1004,MATCH(N375&amp;"|"&amp;D375,'Facturi emise'!$A$5:$A$1004,0)),""))</f>
        <v/>
      </c>
      <c r="F375" s="10" t="str">
        <f>IF(OR(N375="",D375=""),"",IFERROR(INDEX('Facturi emise'!$H$5:$H$1004,MATCH(N375&amp;"|"&amp;D375,'Facturi emise'!$A$5:$A$1004,0)),""))</f>
        <v/>
      </c>
      <c r="G375" s="24" t="str">
        <f>IF(OR(N375="",D375=""),"",IFERROR(INDEX('Facturi emise'!$I$5:$I$1004,MATCH(N375&amp;"|"&amp;D375,'Facturi emise'!$A$5:$A$1004,0)),""))</f>
        <v/>
      </c>
      <c r="H375" s="6"/>
      <c r="I375" s="14" t="str">
        <f>IF(OR(N375="",D375=""),"",IFERROR(INDEX('Facturi emise'!$J$5:$J$1004,MATCH(N375&amp;"|"&amp;D375,'Facturi emise'!$A$5:$A$1004,0)),""))</f>
        <v/>
      </c>
      <c r="J375" s="25" t="str">
        <f>IF(OR(N375="",D375=""),"",IFERROR(INDEX('Facturi emise'!$K$5:$K$1004,MATCH(N375&amp;"|"&amp;D375,'Facturi emise'!$A$5:$A$1004,0)),""))</f>
        <v/>
      </c>
      <c r="K375" s="26" t="str">
        <f t="shared" si="16"/>
        <v/>
      </c>
      <c r="L375" s="26" t="str">
        <f t="shared" si="17"/>
        <v/>
      </c>
      <c r="M375" s="27" t="str">
        <f>IF(B375="","",TRIM(IF(N375="","Factura storno nu există în registru. ",IF(ISNA(MATCH(N375&amp;"|"&amp;D375,'Facturi emise'!$A$5:$A$1004,0)),"Linia nu există în factura inițială. ",""))&amp;IF(N(H375)&lt;=0,"Lipsește cantitatea stornată. ","")&amp;IF(AND(N(I375)=IFERROR(INDEX('Facturi emise'!$J$5:$J$1004,MATCH(N375&amp;"|"&amp;D375,'Facturi emise'!$A$5:$A$1004,0)),0),SUMIFS($H$5:$H$1004,$N$5:$N$1004,N375,$D$5:$D$1004,D375,$I$5:$I$1004,I375)&gt;N(G375)),"Stornezi mai mult decât s-a facturat. ","")&amp;IF(AND(N(I375)&gt;0,N(I375)&lt;IFERROR(INDEX('Facturi emise'!$J$5:$J$1004,MATCH(N375&amp;"|"&amp;D375,'Facturi emise'!$A$5:$A$1004,0)),0)),"Reducere de preț pe unitate. ","")))</f>
        <v/>
      </c>
      <c r="N375" s="28" t="str">
        <f>IF(B375="","",IFERROR(INDEX('Registru stornări'!$D$5:$D$304,MATCH(B375,'Registru stornări'!$B$5:$B$304,0)),""))</f>
        <v/>
      </c>
    </row>
    <row r="376" spans="1:14" x14ac:dyDescent="0.2">
      <c r="A376" s="1" t="str">
        <f t="shared" si="15"/>
        <v/>
      </c>
      <c r="B376" s="9"/>
      <c r="C376" s="10" t="str">
        <f>IF(B376="","",COUNTIF(INDEX($B:$B,5):B376,B376))</f>
        <v/>
      </c>
      <c r="D376" s="9"/>
      <c r="E376" s="24" t="str">
        <f>IF(OR(N376="",D376=""),"",IFERROR(INDEX('Facturi emise'!$G$5:$G$1004,MATCH(N376&amp;"|"&amp;D376,'Facturi emise'!$A$5:$A$1004,0)),""))</f>
        <v/>
      </c>
      <c r="F376" s="10" t="str">
        <f>IF(OR(N376="",D376=""),"",IFERROR(INDEX('Facturi emise'!$H$5:$H$1004,MATCH(N376&amp;"|"&amp;D376,'Facturi emise'!$A$5:$A$1004,0)),""))</f>
        <v/>
      </c>
      <c r="G376" s="24" t="str">
        <f>IF(OR(N376="",D376=""),"",IFERROR(INDEX('Facturi emise'!$I$5:$I$1004,MATCH(N376&amp;"|"&amp;D376,'Facturi emise'!$A$5:$A$1004,0)),""))</f>
        <v/>
      </c>
      <c r="H376" s="6"/>
      <c r="I376" s="14" t="str">
        <f>IF(OR(N376="",D376=""),"",IFERROR(INDEX('Facturi emise'!$J$5:$J$1004,MATCH(N376&amp;"|"&amp;D376,'Facturi emise'!$A$5:$A$1004,0)),""))</f>
        <v/>
      </c>
      <c r="J376" s="25" t="str">
        <f>IF(OR(N376="",D376=""),"",IFERROR(INDEX('Facturi emise'!$K$5:$K$1004,MATCH(N376&amp;"|"&amp;D376,'Facturi emise'!$A$5:$A$1004,0)),""))</f>
        <v/>
      </c>
      <c r="K376" s="26" t="str">
        <f t="shared" si="16"/>
        <v/>
      </c>
      <c r="L376" s="26" t="str">
        <f t="shared" si="17"/>
        <v/>
      </c>
      <c r="M376" s="27" t="str">
        <f>IF(B376="","",TRIM(IF(N376="","Factura storno nu există în registru. ",IF(ISNA(MATCH(N376&amp;"|"&amp;D376,'Facturi emise'!$A$5:$A$1004,0)),"Linia nu există în factura inițială. ",""))&amp;IF(N(H376)&lt;=0,"Lipsește cantitatea stornată. ","")&amp;IF(AND(N(I376)=IFERROR(INDEX('Facturi emise'!$J$5:$J$1004,MATCH(N376&amp;"|"&amp;D376,'Facturi emise'!$A$5:$A$1004,0)),0),SUMIFS($H$5:$H$1004,$N$5:$N$1004,N376,$D$5:$D$1004,D376,$I$5:$I$1004,I376)&gt;N(G376)),"Stornezi mai mult decât s-a facturat. ","")&amp;IF(AND(N(I376)&gt;0,N(I376)&lt;IFERROR(INDEX('Facturi emise'!$J$5:$J$1004,MATCH(N376&amp;"|"&amp;D376,'Facturi emise'!$A$5:$A$1004,0)),0)),"Reducere de preț pe unitate. ","")))</f>
        <v/>
      </c>
      <c r="N376" s="28" t="str">
        <f>IF(B376="","",IFERROR(INDEX('Registru stornări'!$D$5:$D$304,MATCH(B376,'Registru stornări'!$B$5:$B$304,0)),""))</f>
        <v/>
      </c>
    </row>
    <row r="377" spans="1:14" x14ac:dyDescent="0.2">
      <c r="A377" s="1" t="str">
        <f t="shared" si="15"/>
        <v/>
      </c>
      <c r="B377" s="9"/>
      <c r="C377" s="10" t="str">
        <f>IF(B377="","",COUNTIF(INDEX($B:$B,5):B377,B377))</f>
        <v/>
      </c>
      <c r="D377" s="9"/>
      <c r="E377" s="24" t="str">
        <f>IF(OR(N377="",D377=""),"",IFERROR(INDEX('Facturi emise'!$G$5:$G$1004,MATCH(N377&amp;"|"&amp;D377,'Facturi emise'!$A$5:$A$1004,0)),""))</f>
        <v/>
      </c>
      <c r="F377" s="10" t="str">
        <f>IF(OR(N377="",D377=""),"",IFERROR(INDEX('Facturi emise'!$H$5:$H$1004,MATCH(N377&amp;"|"&amp;D377,'Facturi emise'!$A$5:$A$1004,0)),""))</f>
        <v/>
      </c>
      <c r="G377" s="24" t="str">
        <f>IF(OR(N377="",D377=""),"",IFERROR(INDEX('Facturi emise'!$I$5:$I$1004,MATCH(N377&amp;"|"&amp;D377,'Facturi emise'!$A$5:$A$1004,0)),""))</f>
        <v/>
      </c>
      <c r="H377" s="6"/>
      <c r="I377" s="14" t="str">
        <f>IF(OR(N377="",D377=""),"",IFERROR(INDEX('Facturi emise'!$J$5:$J$1004,MATCH(N377&amp;"|"&amp;D377,'Facturi emise'!$A$5:$A$1004,0)),""))</f>
        <v/>
      </c>
      <c r="J377" s="25" t="str">
        <f>IF(OR(N377="",D377=""),"",IFERROR(INDEX('Facturi emise'!$K$5:$K$1004,MATCH(N377&amp;"|"&amp;D377,'Facturi emise'!$A$5:$A$1004,0)),""))</f>
        <v/>
      </c>
      <c r="K377" s="26" t="str">
        <f t="shared" si="16"/>
        <v/>
      </c>
      <c r="L377" s="26" t="str">
        <f t="shared" si="17"/>
        <v/>
      </c>
      <c r="M377" s="27" t="str">
        <f>IF(B377="","",TRIM(IF(N377="","Factura storno nu există în registru. ",IF(ISNA(MATCH(N377&amp;"|"&amp;D377,'Facturi emise'!$A$5:$A$1004,0)),"Linia nu există în factura inițială. ",""))&amp;IF(N(H377)&lt;=0,"Lipsește cantitatea stornată. ","")&amp;IF(AND(N(I377)=IFERROR(INDEX('Facturi emise'!$J$5:$J$1004,MATCH(N377&amp;"|"&amp;D377,'Facturi emise'!$A$5:$A$1004,0)),0),SUMIFS($H$5:$H$1004,$N$5:$N$1004,N377,$D$5:$D$1004,D377,$I$5:$I$1004,I377)&gt;N(G377)),"Stornezi mai mult decât s-a facturat. ","")&amp;IF(AND(N(I377)&gt;0,N(I377)&lt;IFERROR(INDEX('Facturi emise'!$J$5:$J$1004,MATCH(N377&amp;"|"&amp;D377,'Facturi emise'!$A$5:$A$1004,0)),0)),"Reducere de preț pe unitate. ","")))</f>
        <v/>
      </c>
      <c r="N377" s="28" t="str">
        <f>IF(B377="","",IFERROR(INDEX('Registru stornări'!$D$5:$D$304,MATCH(B377,'Registru stornări'!$B$5:$B$304,0)),""))</f>
        <v/>
      </c>
    </row>
    <row r="378" spans="1:14" x14ac:dyDescent="0.2">
      <c r="A378" s="1" t="str">
        <f t="shared" si="15"/>
        <v/>
      </c>
      <c r="B378" s="9"/>
      <c r="C378" s="10" t="str">
        <f>IF(B378="","",COUNTIF(INDEX($B:$B,5):B378,B378))</f>
        <v/>
      </c>
      <c r="D378" s="9"/>
      <c r="E378" s="24" t="str">
        <f>IF(OR(N378="",D378=""),"",IFERROR(INDEX('Facturi emise'!$G$5:$G$1004,MATCH(N378&amp;"|"&amp;D378,'Facturi emise'!$A$5:$A$1004,0)),""))</f>
        <v/>
      </c>
      <c r="F378" s="10" t="str">
        <f>IF(OR(N378="",D378=""),"",IFERROR(INDEX('Facturi emise'!$H$5:$H$1004,MATCH(N378&amp;"|"&amp;D378,'Facturi emise'!$A$5:$A$1004,0)),""))</f>
        <v/>
      </c>
      <c r="G378" s="24" t="str">
        <f>IF(OR(N378="",D378=""),"",IFERROR(INDEX('Facturi emise'!$I$5:$I$1004,MATCH(N378&amp;"|"&amp;D378,'Facturi emise'!$A$5:$A$1004,0)),""))</f>
        <v/>
      </c>
      <c r="H378" s="6"/>
      <c r="I378" s="14" t="str">
        <f>IF(OR(N378="",D378=""),"",IFERROR(INDEX('Facturi emise'!$J$5:$J$1004,MATCH(N378&amp;"|"&amp;D378,'Facturi emise'!$A$5:$A$1004,0)),""))</f>
        <v/>
      </c>
      <c r="J378" s="25" t="str">
        <f>IF(OR(N378="",D378=""),"",IFERROR(INDEX('Facturi emise'!$K$5:$K$1004,MATCH(N378&amp;"|"&amp;D378,'Facturi emise'!$A$5:$A$1004,0)),""))</f>
        <v/>
      </c>
      <c r="K378" s="26" t="str">
        <f t="shared" si="16"/>
        <v/>
      </c>
      <c r="L378" s="26" t="str">
        <f t="shared" si="17"/>
        <v/>
      </c>
      <c r="M378" s="27" t="str">
        <f>IF(B378="","",TRIM(IF(N378="","Factura storno nu există în registru. ",IF(ISNA(MATCH(N378&amp;"|"&amp;D378,'Facturi emise'!$A$5:$A$1004,0)),"Linia nu există în factura inițială. ",""))&amp;IF(N(H378)&lt;=0,"Lipsește cantitatea stornată. ","")&amp;IF(AND(N(I378)=IFERROR(INDEX('Facturi emise'!$J$5:$J$1004,MATCH(N378&amp;"|"&amp;D378,'Facturi emise'!$A$5:$A$1004,0)),0),SUMIFS($H$5:$H$1004,$N$5:$N$1004,N378,$D$5:$D$1004,D378,$I$5:$I$1004,I378)&gt;N(G378)),"Stornezi mai mult decât s-a facturat. ","")&amp;IF(AND(N(I378)&gt;0,N(I378)&lt;IFERROR(INDEX('Facturi emise'!$J$5:$J$1004,MATCH(N378&amp;"|"&amp;D378,'Facturi emise'!$A$5:$A$1004,0)),0)),"Reducere de preț pe unitate. ","")))</f>
        <v/>
      </c>
      <c r="N378" s="28" t="str">
        <f>IF(B378="","",IFERROR(INDEX('Registru stornări'!$D$5:$D$304,MATCH(B378,'Registru stornări'!$B$5:$B$304,0)),""))</f>
        <v/>
      </c>
    </row>
    <row r="379" spans="1:14" x14ac:dyDescent="0.2">
      <c r="A379" s="1" t="str">
        <f t="shared" si="15"/>
        <v/>
      </c>
      <c r="B379" s="9"/>
      <c r="C379" s="10" t="str">
        <f>IF(B379="","",COUNTIF(INDEX($B:$B,5):B379,B379))</f>
        <v/>
      </c>
      <c r="D379" s="9"/>
      <c r="E379" s="24" t="str">
        <f>IF(OR(N379="",D379=""),"",IFERROR(INDEX('Facturi emise'!$G$5:$G$1004,MATCH(N379&amp;"|"&amp;D379,'Facturi emise'!$A$5:$A$1004,0)),""))</f>
        <v/>
      </c>
      <c r="F379" s="10" t="str">
        <f>IF(OR(N379="",D379=""),"",IFERROR(INDEX('Facturi emise'!$H$5:$H$1004,MATCH(N379&amp;"|"&amp;D379,'Facturi emise'!$A$5:$A$1004,0)),""))</f>
        <v/>
      </c>
      <c r="G379" s="24" t="str">
        <f>IF(OR(N379="",D379=""),"",IFERROR(INDEX('Facturi emise'!$I$5:$I$1004,MATCH(N379&amp;"|"&amp;D379,'Facturi emise'!$A$5:$A$1004,0)),""))</f>
        <v/>
      </c>
      <c r="H379" s="6"/>
      <c r="I379" s="14" t="str">
        <f>IF(OR(N379="",D379=""),"",IFERROR(INDEX('Facturi emise'!$J$5:$J$1004,MATCH(N379&amp;"|"&amp;D379,'Facturi emise'!$A$5:$A$1004,0)),""))</f>
        <v/>
      </c>
      <c r="J379" s="25" t="str">
        <f>IF(OR(N379="",D379=""),"",IFERROR(INDEX('Facturi emise'!$K$5:$K$1004,MATCH(N379&amp;"|"&amp;D379,'Facturi emise'!$A$5:$A$1004,0)),""))</f>
        <v/>
      </c>
      <c r="K379" s="26" t="str">
        <f t="shared" si="16"/>
        <v/>
      </c>
      <c r="L379" s="26" t="str">
        <f t="shared" si="17"/>
        <v/>
      </c>
      <c r="M379" s="27" t="str">
        <f>IF(B379="","",TRIM(IF(N379="","Factura storno nu există în registru. ",IF(ISNA(MATCH(N379&amp;"|"&amp;D379,'Facturi emise'!$A$5:$A$1004,0)),"Linia nu există în factura inițială. ",""))&amp;IF(N(H379)&lt;=0,"Lipsește cantitatea stornată. ","")&amp;IF(AND(N(I379)=IFERROR(INDEX('Facturi emise'!$J$5:$J$1004,MATCH(N379&amp;"|"&amp;D379,'Facturi emise'!$A$5:$A$1004,0)),0),SUMIFS($H$5:$H$1004,$N$5:$N$1004,N379,$D$5:$D$1004,D379,$I$5:$I$1004,I379)&gt;N(G379)),"Stornezi mai mult decât s-a facturat. ","")&amp;IF(AND(N(I379)&gt;0,N(I379)&lt;IFERROR(INDEX('Facturi emise'!$J$5:$J$1004,MATCH(N379&amp;"|"&amp;D379,'Facturi emise'!$A$5:$A$1004,0)),0)),"Reducere de preț pe unitate. ","")))</f>
        <v/>
      </c>
      <c r="N379" s="28" t="str">
        <f>IF(B379="","",IFERROR(INDEX('Registru stornări'!$D$5:$D$304,MATCH(B379,'Registru stornări'!$B$5:$B$304,0)),""))</f>
        <v/>
      </c>
    </row>
    <row r="380" spans="1:14" x14ac:dyDescent="0.2">
      <c r="A380" s="1" t="str">
        <f t="shared" si="15"/>
        <v/>
      </c>
      <c r="B380" s="9"/>
      <c r="C380" s="10" t="str">
        <f>IF(B380="","",COUNTIF(INDEX($B:$B,5):B380,B380))</f>
        <v/>
      </c>
      <c r="D380" s="9"/>
      <c r="E380" s="24" t="str">
        <f>IF(OR(N380="",D380=""),"",IFERROR(INDEX('Facturi emise'!$G$5:$G$1004,MATCH(N380&amp;"|"&amp;D380,'Facturi emise'!$A$5:$A$1004,0)),""))</f>
        <v/>
      </c>
      <c r="F380" s="10" t="str">
        <f>IF(OR(N380="",D380=""),"",IFERROR(INDEX('Facturi emise'!$H$5:$H$1004,MATCH(N380&amp;"|"&amp;D380,'Facturi emise'!$A$5:$A$1004,0)),""))</f>
        <v/>
      </c>
      <c r="G380" s="24" t="str">
        <f>IF(OR(N380="",D380=""),"",IFERROR(INDEX('Facturi emise'!$I$5:$I$1004,MATCH(N380&amp;"|"&amp;D380,'Facturi emise'!$A$5:$A$1004,0)),""))</f>
        <v/>
      </c>
      <c r="H380" s="6"/>
      <c r="I380" s="14" t="str">
        <f>IF(OR(N380="",D380=""),"",IFERROR(INDEX('Facturi emise'!$J$5:$J$1004,MATCH(N380&amp;"|"&amp;D380,'Facturi emise'!$A$5:$A$1004,0)),""))</f>
        <v/>
      </c>
      <c r="J380" s="25" t="str">
        <f>IF(OR(N380="",D380=""),"",IFERROR(INDEX('Facturi emise'!$K$5:$K$1004,MATCH(N380&amp;"|"&amp;D380,'Facturi emise'!$A$5:$A$1004,0)),""))</f>
        <v/>
      </c>
      <c r="K380" s="26" t="str">
        <f t="shared" si="16"/>
        <v/>
      </c>
      <c r="L380" s="26" t="str">
        <f t="shared" si="17"/>
        <v/>
      </c>
      <c r="M380" s="27" t="str">
        <f>IF(B380="","",TRIM(IF(N380="","Factura storno nu există în registru. ",IF(ISNA(MATCH(N380&amp;"|"&amp;D380,'Facturi emise'!$A$5:$A$1004,0)),"Linia nu există în factura inițială. ",""))&amp;IF(N(H380)&lt;=0,"Lipsește cantitatea stornată. ","")&amp;IF(AND(N(I380)=IFERROR(INDEX('Facturi emise'!$J$5:$J$1004,MATCH(N380&amp;"|"&amp;D380,'Facturi emise'!$A$5:$A$1004,0)),0),SUMIFS($H$5:$H$1004,$N$5:$N$1004,N380,$D$5:$D$1004,D380,$I$5:$I$1004,I380)&gt;N(G380)),"Stornezi mai mult decât s-a facturat. ","")&amp;IF(AND(N(I380)&gt;0,N(I380)&lt;IFERROR(INDEX('Facturi emise'!$J$5:$J$1004,MATCH(N380&amp;"|"&amp;D380,'Facturi emise'!$A$5:$A$1004,0)),0)),"Reducere de preț pe unitate. ","")))</f>
        <v/>
      </c>
      <c r="N380" s="28" t="str">
        <f>IF(B380="","",IFERROR(INDEX('Registru stornări'!$D$5:$D$304,MATCH(B380,'Registru stornări'!$B$5:$B$304,0)),""))</f>
        <v/>
      </c>
    </row>
    <row r="381" spans="1:14" x14ac:dyDescent="0.2">
      <c r="A381" s="1" t="str">
        <f t="shared" si="15"/>
        <v/>
      </c>
      <c r="B381" s="9"/>
      <c r="C381" s="10" t="str">
        <f>IF(B381="","",COUNTIF(INDEX($B:$B,5):B381,B381))</f>
        <v/>
      </c>
      <c r="D381" s="9"/>
      <c r="E381" s="24" t="str">
        <f>IF(OR(N381="",D381=""),"",IFERROR(INDEX('Facturi emise'!$G$5:$G$1004,MATCH(N381&amp;"|"&amp;D381,'Facturi emise'!$A$5:$A$1004,0)),""))</f>
        <v/>
      </c>
      <c r="F381" s="10" t="str">
        <f>IF(OR(N381="",D381=""),"",IFERROR(INDEX('Facturi emise'!$H$5:$H$1004,MATCH(N381&amp;"|"&amp;D381,'Facturi emise'!$A$5:$A$1004,0)),""))</f>
        <v/>
      </c>
      <c r="G381" s="24" t="str">
        <f>IF(OR(N381="",D381=""),"",IFERROR(INDEX('Facturi emise'!$I$5:$I$1004,MATCH(N381&amp;"|"&amp;D381,'Facturi emise'!$A$5:$A$1004,0)),""))</f>
        <v/>
      </c>
      <c r="H381" s="6"/>
      <c r="I381" s="14" t="str">
        <f>IF(OR(N381="",D381=""),"",IFERROR(INDEX('Facturi emise'!$J$5:$J$1004,MATCH(N381&amp;"|"&amp;D381,'Facturi emise'!$A$5:$A$1004,0)),""))</f>
        <v/>
      </c>
      <c r="J381" s="25" t="str">
        <f>IF(OR(N381="",D381=""),"",IFERROR(INDEX('Facturi emise'!$K$5:$K$1004,MATCH(N381&amp;"|"&amp;D381,'Facturi emise'!$A$5:$A$1004,0)),""))</f>
        <v/>
      </c>
      <c r="K381" s="26" t="str">
        <f t="shared" si="16"/>
        <v/>
      </c>
      <c r="L381" s="26" t="str">
        <f t="shared" si="17"/>
        <v/>
      </c>
      <c r="M381" s="27" t="str">
        <f>IF(B381="","",TRIM(IF(N381="","Factura storno nu există în registru. ",IF(ISNA(MATCH(N381&amp;"|"&amp;D381,'Facturi emise'!$A$5:$A$1004,0)),"Linia nu există în factura inițială. ",""))&amp;IF(N(H381)&lt;=0,"Lipsește cantitatea stornată. ","")&amp;IF(AND(N(I381)=IFERROR(INDEX('Facturi emise'!$J$5:$J$1004,MATCH(N381&amp;"|"&amp;D381,'Facturi emise'!$A$5:$A$1004,0)),0),SUMIFS($H$5:$H$1004,$N$5:$N$1004,N381,$D$5:$D$1004,D381,$I$5:$I$1004,I381)&gt;N(G381)),"Stornezi mai mult decât s-a facturat. ","")&amp;IF(AND(N(I381)&gt;0,N(I381)&lt;IFERROR(INDEX('Facturi emise'!$J$5:$J$1004,MATCH(N381&amp;"|"&amp;D381,'Facturi emise'!$A$5:$A$1004,0)),0)),"Reducere de preț pe unitate. ","")))</f>
        <v/>
      </c>
      <c r="N381" s="28" t="str">
        <f>IF(B381="","",IFERROR(INDEX('Registru stornări'!$D$5:$D$304,MATCH(B381,'Registru stornări'!$B$5:$B$304,0)),""))</f>
        <v/>
      </c>
    </row>
    <row r="382" spans="1:14" x14ac:dyDescent="0.2">
      <c r="A382" s="1" t="str">
        <f t="shared" si="15"/>
        <v/>
      </c>
      <c r="B382" s="9"/>
      <c r="C382" s="10" t="str">
        <f>IF(B382="","",COUNTIF(INDEX($B:$B,5):B382,B382))</f>
        <v/>
      </c>
      <c r="D382" s="9"/>
      <c r="E382" s="24" t="str">
        <f>IF(OR(N382="",D382=""),"",IFERROR(INDEX('Facturi emise'!$G$5:$G$1004,MATCH(N382&amp;"|"&amp;D382,'Facturi emise'!$A$5:$A$1004,0)),""))</f>
        <v/>
      </c>
      <c r="F382" s="10" t="str">
        <f>IF(OR(N382="",D382=""),"",IFERROR(INDEX('Facturi emise'!$H$5:$H$1004,MATCH(N382&amp;"|"&amp;D382,'Facturi emise'!$A$5:$A$1004,0)),""))</f>
        <v/>
      </c>
      <c r="G382" s="24" t="str">
        <f>IF(OR(N382="",D382=""),"",IFERROR(INDEX('Facturi emise'!$I$5:$I$1004,MATCH(N382&amp;"|"&amp;D382,'Facturi emise'!$A$5:$A$1004,0)),""))</f>
        <v/>
      </c>
      <c r="H382" s="6"/>
      <c r="I382" s="14" t="str">
        <f>IF(OR(N382="",D382=""),"",IFERROR(INDEX('Facturi emise'!$J$5:$J$1004,MATCH(N382&amp;"|"&amp;D382,'Facturi emise'!$A$5:$A$1004,0)),""))</f>
        <v/>
      </c>
      <c r="J382" s="25" t="str">
        <f>IF(OR(N382="",D382=""),"",IFERROR(INDEX('Facturi emise'!$K$5:$K$1004,MATCH(N382&amp;"|"&amp;D382,'Facturi emise'!$A$5:$A$1004,0)),""))</f>
        <v/>
      </c>
      <c r="K382" s="26" t="str">
        <f t="shared" si="16"/>
        <v/>
      </c>
      <c r="L382" s="26" t="str">
        <f t="shared" si="17"/>
        <v/>
      </c>
      <c r="M382" s="27" t="str">
        <f>IF(B382="","",TRIM(IF(N382="","Factura storno nu există în registru. ",IF(ISNA(MATCH(N382&amp;"|"&amp;D382,'Facturi emise'!$A$5:$A$1004,0)),"Linia nu există în factura inițială. ",""))&amp;IF(N(H382)&lt;=0,"Lipsește cantitatea stornată. ","")&amp;IF(AND(N(I382)=IFERROR(INDEX('Facturi emise'!$J$5:$J$1004,MATCH(N382&amp;"|"&amp;D382,'Facturi emise'!$A$5:$A$1004,0)),0),SUMIFS($H$5:$H$1004,$N$5:$N$1004,N382,$D$5:$D$1004,D382,$I$5:$I$1004,I382)&gt;N(G382)),"Stornezi mai mult decât s-a facturat. ","")&amp;IF(AND(N(I382)&gt;0,N(I382)&lt;IFERROR(INDEX('Facturi emise'!$J$5:$J$1004,MATCH(N382&amp;"|"&amp;D382,'Facturi emise'!$A$5:$A$1004,0)),0)),"Reducere de preț pe unitate. ","")))</f>
        <v/>
      </c>
      <c r="N382" s="28" t="str">
        <f>IF(B382="","",IFERROR(INDEX('Registru stornări'!$D$5:$D$304,MATCH(B382,'Registru stornări'!$B$5:$B$304,0)),""))</f>
        <v/>
      </c>
    </row>
    <row r="383" spans="1:14" x14ac:dyDescent="0.2">
      <c r="A383" s="1" t="str">
        <f t="shared" si="15"/>
        <v/>
      </c>
      <c r="B383" s="9"/>
      <c r="C383" s="10" t="str">
        <f>IF(B383="","",COUNTIF(INDEX($B:$B,5):B383,B383))</f>
        <v/>
      </c>
      <c r="D383" s="9"/>
      <c r="E383" s="24" t="str">
        <f>IF(OR(N383="",D383=""),"",IFERROR(INDEX('Facturi emise'!$G$5:$G$1004,MATCH(N383&amp;"|"&amp;D383,'Facturi emise'!$A$5:$A$1004,0)),""))</f>
        <v/>
      </c>
      <c r="F383" s="10" t="str">
        <f>IF(OR(N383="",D383=""),"",IFERROR(INDEX('Facturi emise'!$H$5:$H$1004,MATCH(N383&amp;"|"&amp;D383,'Facturi emise'!$A$5:$A$1004,0)),""))</f>
        <v/>
      </c>
      <c r="G383" s="24" t="str">
        <f>IF(OR(N383="",D383=""),"",IFERROR(INDEX('Facturi emise'!$I$5:$I$1004,MATCH(N383&amp;"|"&amp;D383,'Facturi emise'!$A$5:$A$1004,0)),""))</f>
        <v/>
      </c>
      <c r="H383" s="6"/>
      <c r="I383" s="14" t="str">
        <f>IF(OR(N383="",D383=""),"",IFERROR(INDEX('Facturi emise'!$J$5:$J$1004,MATCH(N383&amp;"|"&amp;D383,'Facturi emise'!$A$5:$A$1004,0)),""))</f>
        <v/>
      </c>
      <c r="J383" s="25" t="str">
        <f>IF(OR(N383="",D383=""),"",IFERROR(INDEX('Facturi emise'!$K$5:$K$1004,MATCH(N383&amp;"|"&amp;D383,'Facturi emise'!$A$5:$A$1004,0)),""))</f>
        <v/>
      </c>
      <c r="K383" s="26" t="str">
        <f t="shared" si="16"/>
        <v/>
      </c>
      <c r="L383" s="26" t="str">
        <f t="shared" si="17"/>
        <v/>
      </c>
      <c r="M383" s="27" t="str">
        <f>IF(B383="","",TRIM(IF(N383="","Factura storno nu există în registru. ",IF(ISNA(MATCH(N383&amp;"|"&amp;D383,'Facturi emise'!$A$5:$A$1004,0)),"Linia nu există în factura inițială. ",""))&amp;IF(N(H383)&lt;=0,"Lipsește cantitatea stornată. ","")&amp;IF(AND(N(I383)=IFERROR(INDEX('Facturi emise'!$J$5:$J$1004,MATCH(N383&amp;"|"&amp;D383,'Facturi emise'!$A$5:$A$1004,0)),0),SUMIFS($H$5:$H$1004,$N$5:$N$1004,N383,$D$5:$D$1004,D383,$I$5:$I$1004,I383)&gt;N(G383)),"Stornezi mai mult decât s-a facturat. ","")&amp;IF(AND(N(I383)&gt;0,N(I383)&lt;IFERROR(INDEX('Facturi emise'!$J$5:$J$1004,MATCH(N383&amp;"|"&amp;D383,'Facturi emise'!$A$5:$A$1004,0)),0)),"Reducere de preț pe unitate. ","")))</f>
        <v/>
      </c>
      <c r="N383" s="28" t="str">
        <f>IF(B383="","",IFERROR(INDEX('Registru stornări'!$D$5:$D$304,MATCH(B383,'Registru stornări'!$B$5:$B$304,0)),""))</f>
        <v/>
      </c>
    </row>
    <row r="384" spans="1:14" x14ac:dyDescent="0.2">
      <c r="A384" s="1" t="str">
        <f t="shared" si="15"/>
        <v/>
      </c>
      <c r="B384" s="9"/>
      <c r="C384" s="10" t="str">
        <f>IF(B384="","",COUNTIF(INDEX($B:$B,5):B384,B384))</f>
        <v/>
      </c>
      <c r="D384" s="9"/>
      <c r="E384" s="24" t="str">
        <f>IF(OR(N384="",D384=""),"",IFERROR(INDEX('Facturi emise'!$G$5:$G$1004,MATCH(N384&amp;"|"&amp;D384,'Facturi emise'!$A$5:$A$1004,0)),""))</f>
        <v/>
      </c>
      <c r="F384" s="10" t="str">
        <f>IF(OR(N384="",D384=""),"",IFERROR(INDEX('Facturi emise'!$H$5:$H$1004,MATCH(N384&amp;"|"&amp;D384,'Facturi emise'!$A$5:$A$1004,0)),""))</f>
        <v/>
      </c>
      <c r="G384" s="24" t="str">
        <f>IF(OR(N384="",D384=""),"",IFERROR(INDEX('Facturi emise'!$I$5:$I$1004,MATCH(N384&amp;"|"&amp;D384,'Facturi emise'!$A$5:$A$1004,0)),""))</f>
        <v/>
      </c>
      <c r="H384" s="6"/>
      <c r="I384" s="14" t="str">
        <f>IF(OR(N384="",D384=""),"",IFERROR(INDEX('Facturi emise'!$J$5:$J$1004,MATCH(N384&amp;"|"&amp;D384,'Facturi emise'!$A$5:$A$1004,0)),""))</f>
        <v/>
      </c>
      <c r="J384" s="25" t="str">
        <f>IF(OR(N384="",D384=""),"",IFERROR(INDEX('Facturi emise'!$K$5:$K$1004,MATCH(N384&amp;"|"&amp;D384,'Facturi emise'!$A$5:$A$1004,0)),""))</f>
        <v/>
      </c>
      <c r="K384" s="26" t="str">
        <f t="shared" si="16"/>
        <v/>
      </c>
      <c r="L384" s="26" t="str">
        <f t="shared" si="17"/>
        <v/>
      </c>
      <c r="M384" s="27" t="str">
        <f>IF(B384="","",TRIM(IF(N384="","Factura storno nu există în registru. ",IF(ISNA(MATCH(N384&amp;"|"&amp;D384,'Facturi emise'!$A$5:$A$1004,0)),"Linia nu există în factura inițială. ",""))&amp;IF(N(H384)&lt;=0,"Lipsește cantitatea stornată. ","")&amp;IF(AND(N(I384)=IFERROR(INDEX('Facturi emise'!$J$5:$J$1004,MATCH(N384&amp;"|"&amp;D384,'Facturi emise'!$A$5:$A$1004,0)),0),SUMIFS($H$5:$H$1004,$N$5:$N$1004,N384,$D$5:$D$1004,D384,$I$5:$I$1004,I384)&gt;N(G384)),"Stornezi mai mult decât s-a facturat. ","")&amp;IF(AND(N(I384)&gt;0,N(I384)&lt;IFERROR(INDEX('Facturi emise'!$J$5:$J$1004,MATCH(N384&amp;"|"&amp;D384,'Facturi emise'!$A$5:$A$1004,0)),0)),"Reducere de preț pe unitate. ","")))</f>
        <v/>
      </c>
      <c r="N384" s="28" t="str">
        <f>IF(B384="","",IFERROR(INDEX('Registru stornări'!$D$5:$D$304,MATCH(B384,'Registru stornări'!$B$5:$B$304,0)),""))</f>
        <v/>
      </c>
    </row>
    <row r="385" spans="1:14" x14ac:dyDescent="0.2">
      <c r="A385" s="1" t="str">
        <f t="shared" si="15"/>
        <v/>
      </c>
      <c r="B385" s="9"/>
      <c r="C385" s="10" t="str">
        <f>IF(B385="","",COUNTIF(INDEX($B:$B,5):B385,B385))</f>
        <v/>
      </c>
      <c r="D385" s="9"/>
      <c r="E385" s="24" t="str">
        <f>IF(OR(N385="",D385=""),"",IFERROR(INDEX('Facturi emise'!$G$5:$G$1004,MATCH(N385&amp;"|"&amp;D385,'Facturi emise'!$A$5:$A$1004,0)),""))</f>
        <v/>
      </c>
      <c r="F385" s="10" t="str">
        <f>IF(OR(N385="",D385=""),"",IFERROR(INDEX('Facturi emise'!$H$5:$H$1004,MATCH(N385&amp;"|"&amp;D385,'Facturi emise'!$A$5:$A$1004,0)),""))</f>
        <v/>
      </c>
      <c r="G385" s="24" t="str">
        <f>IF(OR(N385="",D385=""),"",IFERROR(INDEX('Facturi emise'!$I$5:$I$1004,MATCH(N385&amp;"|"&amp;D385,'Facturi emise'!$A$5:$A$1004,0)),""))</f>
        <v/>
      </c>
      <c r="H385" s="6"/>
      <c r="I385" s="14" t="str">
        <f>IF(OR(N385="",D385=""),"",IFERROR(INDEX('Facturi emise'!$J$5:$J$1004,MATCH(N385&amp;"|"&amp;D385,'Facturi emise'!$A$5:$A$1004,0)),""))</f>
        <v/>
      </c>
      <c r="J385" s="25" t="str">
        <f>IF(OR(N385="",D385=""),"",IFERROR(INDEX('Facturi emise'!$K$5:$K$1004,MATCH(N385&amp;"|"&amp;D385,'Facturi emise'!$A$5:$A$1004,0)),""))</f>
        <v/>
      </c>
      <c r="K385" s="26" t="str">
        <f t="shared" si="16"/>
        <v/>
      </c>
      <c r="L385" s="26" t="str">
        <f t="shared" si="17"/>
        <v/>
      </c>
      <c r="M385" s="27" t="str">
        <f>IF(B385="","",TRIM(IF(N385="","Factura storno nu există în registru. ",IF(ISNA(MATCH(N385&amp;"|"&amp;D385,'Facturi emise'!$A$5:$A$1004,0)),"Linia nu există în factura inițială. ",""))&amp;IF(N(H385)&lt;=0,"Lipsește cantitatea stornată. ","")&amp;IF(AND(N(I385)=IFERROR(INDEX('Facturi emise'!$J$5:$J$1004,MATCH(N385&amp;"|"&amp;D385,'Facturi emise'!$A$5:$A$1004,0)),0),SUMIFS($H$5:$H$1004,$N$5:$N$1004,N385,$D$5:$D$1004,D385,$I$5:$I$1004,I385)&gt;N(G385)),"Stornezi mai mult decât s-a facturat. ","")&amp;IF(AND(N(I385)&gt;0,N(I385)&lt;IFERROR(INDEX('Facturi emise'!$J$5:$J$1004,MATCH(N385&amp;"|"&amp;D385,'Facturi emise'!$A$5:$A$1004,0)),0)),"Reducere de preț pe unitate. ","")))</f>
        <v/>
      </c>
      <c r="N385" s="28" t="str">
        <f>IF(B385="","",IFERROR(INDEX('Registru stornări'!$D$5:$D$304,MATCH(B385,'Registru stornări'!$B$5:$B$304,0)),""))</f>
        <v/>
      </c>
    </row>
    <row r="386" spans="1:14" x14ac:dyDescent="0.2">
      <c r="A386" s="1" t="str">
        <f t="shared" si="15"/>
        <v/>
      </c>
      <c r="B386" s="9"/>
      <c r="C386" s="10" t="str">
        <f>IF(B386="","",COUNTIF(INDEX($B:$B,5):B386,B386))</f>
        <v/>
      </c>
      <c r="D386" s="9"/>
      <c r="E386" s="24" t="str">
        <f>IF(OR(N386="",D386=""),"",IFERROR(INDEX('Facturi emise'!$G$5:$G$1004,MATCH(N386&amp;"|"&amp;D386,'Facturi emise'!$A$5:$A$1004,0)),""))</f>
        <v/>
      </c>
      <c r="F386" s="10" t="str">
        <f>IF(OR(N386="",D386=""),"",IFERROR(INDEX('Facturi emise'!$H$5:$H$1004,MATCH(N386&amp;"|"&amp;D386,'Facturi emise'!$A$5:$A$1004,0)),""))</f>
        <v/>
      </c>
      <c r="G386" s="24" t="str">
        <f>IF(OR(N386="",D386=""),"",IFERROR(INDEX('Facturi emise'!$I$5:$I$1004,MATCH(N386&amp;"|"&amp;D386,'Facturi emise'!$A$5:$A$1004,0)),""))</f>
        <v/>
      </c>
      <c r="H386" s="6"/>
      <c r="I386" s="14" t="str">
        <f>IF(OR(N386="",D386=""),"",IFERROR(INDEX('Facturi emise'!$J$5:$J$1004,MATCH(N386&amp;"|"&amp;D386,'Facturi emise'!$A$5:$A$1004,0)),""))</f>
        <v/>
      </c>
      <c r="J386" s="25" t="str">
        <f>IF(OR(N386="",D386=""),"",IFERROR(INDEX('Facturi emise'!$K$5:$K$1004,MATCH(N386&amp;"|"&amp;D386,'Facturi emise'!$A$5:$A$1004,0)),""))</f>
        <v/>
      </c>
      <c r="K386" s="26" t="str">
        <f t="shared" si="16"/>
        <v/>
      </c>
      <c r="L386" s="26" t="str">
        <f t="shared" si="17"/>
        <v/>
      </c>
      <c r="M386" s="27" t="str">
        <f>IF(B386="","",TRIM(IF(N386="","Factura storno nu există în registru. ",IF(ISNA(MATCH(N386&amp;"|"&amp;D386,'Facturi emise'!$A$5:$A$1004,0)),"Linia nu există în factura inițială. ",""))&amp;IF(N(H386)&lt;=0,"Lipsește cantitatea stornată. ","")&amp;IF(AND(N(I386)=IFERROR(INDEX('Facturi emise'!$J$5:$J$1004,MATCH(N386&amp;"|"&amp;D386,'Facturi emise'!$A$5:$A$1004,0)),0),SUMIFS($H$5:$H$1004,$N$5:$N$1004,N386,$D$5:$D$1004,D386,$I$5:$I$1004,I386)&gt;N(G386)),"Stornezi mai mult decât s-a facturat. ","")&amp;IF(AND(N(I386)&gt;0,N(I386)&lt;IFERROR(INDEX('Facturi emise'!$J$5:$J$1004,MATCH(N386&amp;"|"&amp;D386,'Facturi emise'!$A$5:$A$1004,0)),0)),"Reducere de preț pe unitate. ","")))</f>
        <v/>
      </c>
      <c r="N386" s="28" t="str">
        <f>IF(B386="","",IFERROR(INDEX('Registru stornări'!$D$5:$D$304,MATCH(B386,'Registru stornări'!$B$5:$B$304,0)),""))</f>
        <v/>
      </c>
    </row>
    <row r="387" spans="1:14" x14ac:dyDescent="0.2">
      <c r="A387" s="1" t="str">
        <f t="shared" si="15"/>
        <v/>
      </c>
      <c r="B387" s="9"/>
      <c r="C387" s="10" t="str">
        <f>IF(B387="","",COUNTIF(INDEX($B:$B,5):B387,B387))</f>
        <v/>
      </c>
      <c r="D387" s="9"/>
      <c r="E387" s="24" t="str">
        <f>IF(OR(N387="",D387=""),"",IFERROR(INDEX('Facturi emise'!$G$5:$G$1004,MATCH(N387&amp;"|"&amp;D387,'Facturi emise'!$A$5:$A$1004,0)),""))</f>
        <v/>
      </c>
      <c r="F387" s="10" t="str">
        <f>IF(OR(N387="",D387=""),"",IFERROR(INDEX('Facturi emise'!$H$5:$H$1004,MATCH(N387&amp;"|"&amp;D387,'Facturi emise'!$A$5:$A$1004,0)),""))</f>
        <v/>
      </c>
      <c r="G387" s="24" t="str">
        <f>IF(OR(N387="",D387=""),"",IFERROR(INDEX('Facturi emise'!$I$5:$I$1004,MATCH(N387&amp;"|"&amp;D387,'Facturi emise'!$A$5:$A$1004,0)),""))</f>
        <v/>
      </c>
      <c r="H387" s="6"/>
      <c r="I387" s="14" t="str">
        <f>IF(OR(N387="",D387=""),"",IFERROR(INDEX('Facturi emise'!$J$5:$J$1004,MATCH(N387&amp;"|"&amp;D387,'Facturi emise'!$A$5:$A$1004,0)),""))</f>
        <v/>
      </c>
      <c r="J387" s="25" t="str">
        <f>IF(OR(N387="",D387=""),"",IFERROR(INDEX('Facturi emise'!$K$5:$K$1004,MATCH(N387&amp;"|"&amp;D387,'Facturi emise'!$A$5:$A$1004,0)),""))</f>
        <v/>
      </c>
      <c r="K387" s="26" t="str">
        <f t="shared" si="16"/>
        <v/>
      </c>
      <c r="L387" s="26" t="str">
        <f t="shared" si="17"/>
        <v/>
      </c>
      <c r="M387" s="27" t="str">
        <f>IF(B387="","",TRIM(IF(N387="","Factura storno nu există în registru. ",IF(ISNA(MATCH(N387&amp;"|"&amp;D387,'Facturi emise'!$A$5:$A$1004,0)),"Linia nu există în factura inițială. ",""))&amp;IF(N(H387)&lt;=0,"Lipsește cantitatea stornată. ","")&amp;IF(AND(N(I387)=IFERROR(INDEX('Facturi emise'!$J$5:$J$1004,MATCH(N387&amp;"|"&amp;D387,'Facturi emise'!$A$5:$A$1004,0)),0),SUMIFS($H$5:$H$1004,$N$5:$N$1004,N387,$D$5:$D$1004,D387,$I$5:$I$1004,I387)&gt;N(G387)),"Stornezi mai mult decât s-a facturat. ","")&amp;IF(AND(N(I387)&gt;0,N(I387)&lt;IFERROR(INDEX('Facturi emise'!$J$5:$J$1004,MATCH(N387&amp;"|"&amp;D387,'Facturi emise'!$A$5:$A$1004,0)),0)),"Reducere de preț pe unitate. ","")))</f>
        <v/>
      </c>
      <c r="N387" s="28" t="str">
        <f>IF(B387="","",IFERROR(INDEX('Registru stornări'!$D$5:$D$304,MATCH(B387,'Registru stornări'!$B$5:$B$304,0)),""))</f>
        <v/>
      </c>
    </row>
    <row r="388" spans="1:14" x14ac:dyDescent="0.2">
      <c r="A388" s="1" t="str">
        <f t="shared" si="15"/>
        <v/>
      </c>
      <c r="B388" s="9"/>
      <c r="C388" s="10" t="str">
        <f>IF(B388="","",COUNTIF(INDEX($B:$B,5):B388,B388))</f>
        <v/>
      </c>
      <c r="D388" s="9"/>
      <c r="E388" s="24" t="str">
        <f>IF(OR(N388="",D388=""),"",IFERROR(INDEX('Facturi emise'!$G$5:$G$1004,MATCH(N388&amp;"|"&amp;D388,'Facturi emise'!$A$5:$A$1004,0)),""))</f>
        <v/>
      </c>
      <c r="F388" s="10" t="str">
        <f>IF(OR(N388="",D388=""),"",IFERROR(INDEX('Facturi emise'!$H$5:$H$1004,MATCH(N388&amp;"|"&amp;D388,'Facturi emise'!$A$5:$A$1004,0)),""))</f>
        <v/>
      </c>
      <c r="G388" s="24" t="str">
        <f>IF(OR(N388="",D388=""),"",IFERROR(INDEX('Facturi emise'!$I$5:$I$1004,MATCH(N388&amp;"|"&amp;D388,'Facturi emise'!$A$5:$A$1004,0)),""))</f>
        <v/>
      </c>
      <c r="H388" s="6"/>
      <c r="I388" s="14" t="str">
        <f>IF(OR(N388="",D388=""),"",IFERROR(INDEX('Facturi emise'!$J$5:$J$1004,MATCH(N388&amp;"|"&amp;D388,'Facturi emise'!$A$5:$A$1004,0)),""))</f>
        <v/>
      </c>
      <c r="J388" s="25" t="str">
        <f>IF(OR(N388="",D388=""),"",IFERROR(INDEX('Facturi emise'!$K$5:$K$1004,MATCH(N388&amp;"|"&amp;D388,'Facturi emise'!$A$5:$A$1004,0)),""))</f>
        <v/>
      </c>
      <c r="K388" s="26" t="str">
        <f t="shared" si="16"/>
        <v/>
      </c>
      <c r="L388" s="26" t="str">
        <f t="shared" si="17"/>
        <v/>
      </c>
      <c r="M388" s="27" t="str">
        <f>IF(B388="","",TRIM(IF(N388="","Factura storno nu există în registru. ",IF(ISNA(MATCH(N388&amp;"|"&amp;D388,'Facturi emise'!$A$5:$A$1004,0)),"Linia nu există în factura inițială. ",""))&amp;IF(N(H388)&lt;=0,"Lipsește cantitatea stornată. ","")&amp;IF(AND(N(I388)=IFERROR(INDEX('Facturi emise'!$J$5:$J$1004,MATCH(N388&amp;"|"&amp;D388,'Facturi emise'!$A$5:$A$1004,0)),0),SUMIFS($H$5:$H$1004,$N$5:$N$1004,N388,$D$5:$D$1004,D388,$I$5:$I$1004,I388)&gt;N(G388)),"Stornezi mai mult decât s-a facturat. ","")&amp;IF(AND(N(I388)&gt;0,N(I388)&lt;IFERROR(INDEX('Facturi emise'!$J$5:$J$1004,MATCH(N388&amp;"|"&amp;D388,'Facturi emise'!$A$5:$A$1004,0)),0)),"Reducere de preț pe unitate. ","")))</f>
        <v/>
      </c>
      <c r="N388" s="28" t="str">
        <f>IF(B388="","",IFERROR(INDEX('Registru stornări'!$D$5:$D$304,MATCH(B388,'Registru stornări'!$B$5:$B$304,0)),""))</f>
        <v/>
      </c>
    </row>
    <row r="389" spans="1:14" x14ac:dyDescent="0.2">
      <c r="A389" s="1" t="str">
        <f t="shared" ref="A389:A452" si="18">IF(B389="","",B389&amp;"|"&amp;C389)</f>
        <v/>
      </c>
      <c r="B389" s="9"/>
      <c r="C389" s="10" t="str">
        <f>IF(B389="","",COUNTIF(INDEX($B:$B,5):B389,B389))</f>
        <v/>
      </c>
      <c r="D389" s="9"/>
      <c r="E389" s="24" t="str">
        <f>IF(OR(N389="",D389=""),"",IFERROR(INDEX('Facturi emise'!$G$5:$G$1004,MATCH(N389&amp;"|"&amp;D389,'Facturi emise'!$A$5:$A$1004,0)),""))</f>
        <v/>
      </c>
      <c r="F389" s="10" t="str">
        <f>IF(OR(N389="",D389=""),"",IFERROR(INDEX('Facturi emise'!$H$5:$H$1004,MATCH(N389&amp;"|"&amp;D389,'Facturi emise'!$A$5:$A$1004,0)),""))</f>
        <v/>
      </c>
      <c r="G389" s="24" t="str">
        <f>IF(OR(N389="",D389=""),"",IFERROR(INDEX('Facturi emise'!$I$5:$I$1004,MATCH(N389&amp;"|"&amp;D389,'Facturi emise'!$A$5:$A$1004,0)),""))</f>
        <v/>
      </c>
      <c r="H389" s="6"/>
      <c r="I389" s="14" t="str">
        <f>IF(OR(N389="",D389=""),"",IFERROR(INDEX('Facturi emise'!$J$5:$J$1004,MATCH(N389&amp;"|"&amp;D389,'Facturi emise'!$A$5:$A$1004,0)),""))</f>
        <v/>
      </c>
      <c r="J389" s="25" t="str">
        <f>IF(OR(N389="",D389=""),"",IFERROR(INDEX('Facturi emise'!$K$5:$K$1004,MATCH(N389&amp;"|"&amp;D389,'Facturi emise'!$A$5:$A$1004,0)),""))</f>
        <v/>
      </c>
      <c r="K389" s="26" t="str">
        <f t="shared" ref="K389:K452" si="19">IF(OR(H389="",I389=""),"",-ROUND(H389*I389,2))</f>
        <v/>
      </c>
      <c r="L389" s="26" t="str">
        <f t="shared" ref="L389:L452" si="20">IF(OR(K389="",J389=""),"",ROUND(K389*J389,2))</f>
        <v/>
      </c>
      <c r="M389" s="27" t="str">
        <f>IF(B389="","",TRIM(IF(N389="","Factura storno nu există în registru. ",IF(ISNA(MATCH(N389&amp;"|"&amp;D389,'Facturi emise'!$A$5:$A$1004,0)),"Linia nu există în factura inițială. ",""))&amp;IF(N(H389)&lt;=0,"Lipsește cantitatea stornată. ","")&amp;IF(AND(N(I389)=IFERROR(INDEX('Facturi emise'!$J$5:$J$1004,MATCH(N389&amp;"|"&amp;D389,'Facturi emise'!$A$5:$A$1004,0)),0),SUMIFS($H$5:$H$1004,$N$5:$N$1004,N389,$D$5:$D$1004,D389,$I$5:$I$1004,I389)&gt;N(G389)),"Stornezi mai mult decât s-a facturat. ","")&amp;IF(AND(N(I389)&gt;0,N(I389)&lt;IFERROR(INDEX('Facturi emise'!$J$5:$J$1004,MATCH(N389&amp;"|"&amp;D389,'Facturi emise'!$A$5:$A$1004,0)),0)),"Reducere de preț pe unitate. ","")))</f>
        <v/>
      </c>
      <c r="N389" s="28" t="str">
        <f>IF(B389="","",IFERROR(INDEX('Registru stornări'!$D$5:$D$304,MATCH(B389,'Registru stornări'!$B$5:$B$304,0)),""))</f>
        <v/>
      </c>
    </row>
    <row r="390" spans="1:14" x14ac:dyDescent="0.2">
      <c r="A390" s="1" t="str">
        <f t="shared" si="18"/>
        <v/>
      </c>
      <c r="B390" s="9"/>
      <c r="C390" s="10" t="str">
        <f>IF(B390="","",COUNTIF(INDEX($B:$B,5):B390,B390))</f>
        <v/>
      </c>
      <c r="D390" s="9"/>
      <c r="E390" s="24" t="str">
        <f>IF(OR(N390="",D390=""),"",IFERROR(INDEX('Facturi emise'!$G$5:$G$1004,MATCH(N390&amp;"|"&amp;D390,'Facturi emise'!$A$5:$A$1004,0)),""))</f>
        <v/>
      </c>
      <c r="F390" s="10" t="str">
        <f>IF(OR(N390="",D390=""),"",IFERROR(INDEX('Facturi emise'!$H$5:$H$1004,MATCH(N390&amp;"|"&amp;D390,'Facturi emise'!$A$5:$A$1004,0)),""))</f>
        <v/>
      </c>
      <c r="G390" s="24" t="str">
        <f>IF(OR(N390="",D390=""),"",IFERROR(INDEX('Facturi emise'!$I$5:$I$1004,MATCH(N390&amp;"|"&amp;D390,'Facturi emise'!$A$5:$A$1004,0)),""))</f>
        <v/>
      </c>
      <c r="H390" s="6"/>
      <c r="I390" s="14" t="str">
        <f>IF(OR(N390="",D390=""),"",IFERROR(INDEX('Facturi emise'!$J$5:$J$1004,MATCH(N390&amp;"|"&amp;D390,'Facturi emise'!$A$5:$A$1004,0)),""))</f>
        <v/>
      </c>
      <c r="J390" s="25" t="str">
        <f>IF(OR(N390="",D390=""),"",IFERROR(INDEX('Facturi emise'!$K$5:$K$1004,MATCH(N390&amp;"|"&amp;D390,'Facturi emise'!$A$5:$A$1004,0)),""))</f>
        <v/>
      </c>
      <c r="K390" s="26" t="str">
        <f t="shared" si="19"/>
        <v/>
      </c>
      <c r="L390" s="26" t="str">
        <f t="shared" si="20"/>
        <v/>
      </c>
      <c r="M390" s="27" t="str">
        <f>IF(B390="","",TRIM(IF(N390="","Factura storno nu există în registru. ",IF(ISNA(MATCH(N390&amp;"|"&amp;D390,'Facturi emise'!$A$5:$A$1004,0)),"Linia nu există în factura inițială. ",""))&amp;IF(N(H390)&lt;=0,"Lipsește cantitatea stornată. ","")&amp;IF(AND(N(I390)=IFERROR(INDEX('Facturi emise'!$J$5:$J$1004,MATCH(N390&amp;"|"&amp;D390,'Facturi emise'!$A$5:$A$1004,0)),0),SUMIFS($H$5:$H$1004,$N$5:$N$1004,N390,$D$5:$D$1004,D390,$I$5:$I$1004,I390)&gt;N(G390)),"Stornezi mai mult decât s-a facturat. ","")&amp;IF(AND(N(I390)&gt;0,N(I390)&lt;IFERROR(INDEX('Facturi emise'!$J$5:$J$1004,MATCH(N390&amp;"|"&amp;D390,'Facturi emise'!$A$5:$A$1004,0)),0)),"Reducere de preț pe unitate. ","")))</f>
        <v/>
      </c>
      <c r="N390" s="28" t="str">
        <f>IF(B390="","",IFERROR(INDEX('Registru stornări'!$D$5:$D$304,MATCH(B390,'Registru stornări'!$B$5:$B$304,0)),""))</f>
        <v/>
      </c>
    </row>
    <row r="391" spans="1:14" x14ac:dyDescent="0.2">
      <c r="A391" s="1" t="str">
        <f t="shared" si="18"/>
        <v/>
      </c>
      <c r="B391" s="9"/>
      <c r="C391" s="10" t="str">
        <f>IF(B391="","",COUNTIF(INDEX($B:$B,5):B391,B391))</f>
        <v/>
      </c>
      <c r="D391" s="9"/>
      <c r="E391" s="24" t="str">
        <f>IF(OR(N391="",D391=""),"",IFERROR(INDEX('Facturi emise'!$G$5:$G$1004,MATCH(N391&amp;"|"&amp;D391,'Facturi emise'!$A$5:$A$1004,0)),""))</f>
        <v/>
      </c>
      <c r="F391" s="10" t="str">
        <f>IF(OR(N391="",D391=""),"",IFERROR(INDEX('Facturi emise'!$H$5:$H$1004,MATCH(N391&amp;"|"&amp;D391,'Facturi emise'!$A$5:$A$1004,0)),""))</f>
        <v/>
      </c>
      <c r="G391" s="24" t="str">
        <f>IF(OR(N391="",D391=""),"",IFERROR(INDEX('Facturi emise'!$I$5:$I$1004,MATCH(N391&amp;"|"&amp;D391,'Facturi emise'!$A$5:$A$1004,0)),""))</f>
        <v/>
      </c>
      <c r="H391" s="6"/>
      <c r="I391" s="14" t="str">
        <f>IF(OR(N391="",D391=""),"",IFERROR(INDEX('Facturi emise'!$J$5:$J$1004,MATCH(N391&amp;"|"&amp;D391,'Facturi emise'!$A$5:$A$1004,0)),""))</f>
        <v/>
      </c>
      <c r="J391" s="25" t="str">
        <f>IF(OR(N391="",D391=""),"",IFERROR(INDEX('Facturi emise'!$K$5:$K$1004,MATCH(N391&amp;"|"&amp;D391,'Facturi emise'!$A$5:$A$1004,0)),""))</f>
        <v/>
      </c>
      <c r="K391" s="26" t="str">
        <f t="shared" si="19"/>
        <v/>
      </c>
      <c r="L391" s="26" t="str">
        <f t="shared" si="20"/>
        <v/>
      </c>
      <c r="M391" s="27" t="str">
        <f>IF(B391="","",TRIM(IF(N391="","Factura storno nu există în registru. ",IF(ISNA(MATCH(N391&amp;"|"&amp;D391,'Facturi emise'!$A$5:$A$1004,0)),"Linia nu există în factura inițială. ",""))&amp;IF(N(H391)&lt;=0,"Lipsește cantitatea stornată. ","")&amp;IF(AND(N(I391)=IFERROR(INDEX('Facturi emise'!$J$5:$J$1004,MATCH(N391&amp;"|"&amp;D391,'Facturi emise'!$A$5:$A$1004,0)),0),SUMIFS($H$5:$H$1004,$N$5:$N$1004,N391,$D$5:$D$1004,D391,$I$5:$I$1004,I391)&gt;N(G391)),"Stornezi mai mult decât s-a facturat. ","")&amp;IF(AND(N(I391)&gt;0,N(I391)&lt;IFERROR(INDEX('Facturi emise'!$J$5:$J$1004,MATCH(N391&amp;"|"&amp;D391,'Facturi emise'!$A$5:$A$1004,0)),0)),"Reducere de preț pe unitate. ","")))</f>
        <v/>
      </c>
      <c r="N391" s="28" t="str">
        <f>IF(B391="","",IFERROR(INDEX('Registru stornări'!$D$5:$D$304,MATCH(B391,'Registru stornări'!$B$5:$B$304,0)),""))</f>
        <v/>
      </c>
    </row>
    <row r="392" spans="1:14" x14ac:dyDescent="0.2">
      <c r="A392" s="1" t="str">
        <f t="shared" si="18"/>
        <v/>
      </c>
      <c r="B392" s="9"/>
      <c r="C392" s="10" t="str">
        <f>IF(B392="","",COUNTIF(INDEX($B:$B,5):B392,B392))</f>
        <v/>
      </c>
      <c r="D392" s="9"/>
      <c r="E392" s="24" t="str">
        <f>IF(OR(N392="",D392=""),"",IFERROR(INDEX('Facturi emise'!$G$5:$G$1004,MATCH(N392&amp;"|"&amp;D392,'Facturi emise'!$A$5:$A$1004,0)),""))</f>
        <v/>
      </c>
      <c r="F392" s="10" t="str">
        <f>IF(OR(N392="",D392=""),"",IFERROR(INDEX('Facturi emise'!$H$5:$H$1004,MATCH(N392&amp;"|"&amp;D392,'Facturi emise'!$A$5:$A$1004,0)),""))</f>
        <v/>
      </c>
      <c r="G392" s="24" t="str">
        <f>IF(OR(N392="",D392=""),"",IFERROR(INDEX('Facturi emise'!$I$5:$I$1004,MATCH(N392&amp;"|"&amp;D392,'Facturi emise'!$A$5:$A$1004,0)),""))</f>
        <v/>
      </c>
      <c r="H392" s="6"/>
      <c r="I392" s="14" t="str">
        <f>IF(OR(N392="",D392=""),"",IFERROR(INDEX('Facturi emise'!$J$5:$J$1004,MATCH(N392&amp;"|"&amp;D392,'Facturi emise'!$A$5:$A$1004,0)),""))</f>
        <v/>
      </c>
      <c r="J392" s="25" t="str">
        <f>IF(OR(N392="",D392=""),"",IFERROR(INDEX('Facturi emise'!$K$5:$K$1004,MATCH(N392&amp;"|"&amp;D392,'Facturi emise'!$A$5:$A$1004,0)),""))</f>
        <v/>
      </c>
      <c r="K392" s="26" t="str">
        <f t="shared" si="19"/>
        <v/>
      </c>
      <c r="L392" s="26" t="str">
        <f t="shared" si="20"/>
        <v/>
      </c>
      <c r="M392" s="27" t="str">
        <f>IF(B392="","",TRIM(IF(N392="","Factura storno nu există în registru. ",IF(ISNA(MATCH(N392&amp;"|"&amp;D392,'Facturi emise'!$A$5:$A$1004,0)),"Linia nu există în factura inițială. ",""))&amp;IF(N(H392)&lt;=0,"Lipsește cantitatea stornată. ","")&amp;IF(AND(N(I392)=IFERROR(INDEX('Facturi emise'!$J$5:$J$1004,MATCH(N392&amp;"|"&amp;D392,'Facturi emise'!$A$5:$A$1004,0)),0),SUMIFS($H$5:$H$1004,$N$5:$N$1004,N392,$D$5:$D$1004,D392,$I$5:$I$1004,I392)&gt;N(G392)),"Stornezi mai mult decât s-a facturat. ","")&amp;IF(AND(N(I392)&gt;0,N(I392)&lt;IFERROR(INDEX('Facturi emise'!$J$5:$J$1004,MATCH(N392&amp;"|"&amp;D392,'Facturi emise'!$A$5:$A$1004,0)),0)),"Reducere de preț pe unitate. ","")))</f>
        <v/>
      </c>
      <c r="N392" s="28" t="str">
        <f>IF(B392="","",IFERROR(INDEX('Registru stornări'!$D$5:$D$304,MATCH(B392,'Registru stornări'!$B$5:$B$304,0)),""))</f>
        <v/>
      </c>
    </row>
    <row r="393" spans="1:14" x14ac:dyDescent="0.2">
      <c r="A393" s="1" t="str">
        <f t="shared" si="18"/>
        <v/>
      </c>
      <c r="B393" s="9"/>
      <c r="C393" s="10" t="str">
        <f>IF(B393="","",COUNTIF(INDEX($B:$B,5):B393,B393))</f>
        <v/>
      </c>
      <c r="D393" s="9"/>
      <c r="E393" s="24" t="str">
        <f>IF(OR(N393="",D393=""),"",IFERROR(INDEX('Facturi emise'!$G$5:$G$1004,MATCH(N393&amp;"|"&amp;D393,'Facturi emise'!$A$5:$A$1004,0)),""))</f>
        <v/>
      </c>
      <c r="F393" s="10" t="str">
        <f>IF(OR(N393="",D393=""),"",IFERROR(INDEX('Facturi emise'!$H$5:$H$1004,MATCH(N393&amp;"|"&amp;D393,'Facturi emise'!$A$5:$A$1004,0)),""))</f>
        <v/>
      </c>
      <c r="G393" s="24" t="str">
        <f>IF(OR(N393="",D393=""),"",IFERROR(INDEX('Facturi emise'!$I$5:$I$1004,MATCH(N393&amp;"|"&amp;D393,'Facturi emise'!$A$5:$A$1004,0)),""))</f>
        <v/>
      </c>
      <c r="H393" s="6"/>
      <c r="I393" s="14" t="str">
        <f>IF(OR(N393="",D393=""),"",IFERROR(INDEX('Facturi emise'!$J$5:$J$1004,MATCH(N393&amp;"|"&amp;D393,'Facturi emise'!$A$5:$A$1004,0)),""))</f>
        <v/>
      </c>
      <c r="J393" s="25" t="str">
        <f>IF(OR(N393="",D393=""),"",IFERROR(INDEX('Facturi emise'!$K$5:$K$1004,MATCH(N393&amp;"|"&amp;D393,'Facturi emise'!$A$5:$A$1004,0)),""))</f>
        <v/>
      </c>
      <c r="K393" s="26" t="str">
        <f t="shared" si="19"/>
        <v/>
      </c>
      <c r="L393" s="26" t="str">
        <f t="shared" si="20"/>
        <v/>
      </c>
      <c r="M393" s="27" t="str">
        <f>IF(B393="","",TRIM(IF(N393="","Factura storno nu există în registru. ",IF(ISNA(MATCH(N393&amp;"|"&amp;D393,'Facturi emise'!$A$5:$A$1004,0)),"Linia nu există în factura inițială. ",""))&amp;IF(N(H393)&lt;=0,"Lipsește cantitatea stornată. ","")&amp;IF(AND(N(I393)=IFERROR(INDEX('Facturi emise'!$J$5:$J$1004,MATCH(N393&amp;"|"&amp;D393,'Facturi emise'!$A$5:$A$1004,0)),0),SUMIFS($H$5:$H$1004,$N$5:$N$1004,N393,$D$5:$D$1004,D393,$I$5:$I$1004,I393)&gt;N(G393)),"Stornezi mai mult decât s-a facturat. ","")&amp;IF(AND(N(I393)&gt;0,N(I393)&lt;IFERROR(INDEX('Facturi emise'!$J$5:$J$1004,MATCH(N393&amp;"|"&amp;D393,'Facturi emise'!$A$5:$A$1004,0)),0)),"Reducere de preț pe unitate. ","")))</f>
        <v/>
      </c>
      <c r="N393" s="28" t="str">
        <f>IF(B393="","",IFERROR(INDEX('Registru stornări'!$D$5:$D$304,MATCH(B393,'Registru stornări'!$B$5:$B$304,0)),""))</f>
        <v/>
      </c>
    </row>
    <row r="394" spans="1:14" x14ac:dyDescent="0.2">
      <c r="A394" s="1" t="str">
        <f t="shared" si="18"/>
        <v/>
      </c>
      <c r="B394" s="9"/>
      <c r="C394" s="10" t="str">
        <f>IF(B394="","",COUNTIF(INDEX($B:$B,5):B394,B394))</f>
        <v/>
      </c>
      <c r="D394" s="9"/>
      <c r="E394" s="24" t="str">
        <f>IF(OR(N394="",D394=""),"",IFERROR(INDEX('Facturi emise'!$G$5:$G$1004,MATCH(N394&amp;"|"&amp;D394,'Facturi emise'!$A$5:$A$1004,0)),""))</f>
        <v/>
      </c>
      <c r="F394" s="10" t="str">
        <f>IF(OR(N394="",D394=""),"",IFERROR(INDEX('Facturi emise'!$H$5:$H$1004,MATCH(N394&amp;"|"&amp;D394,'Facturi emise'!$A$5:$A$1004,0)),""))</f>
        <v/>
      </c>
      <c r="G394" s="24" t="str">
        <f>IF(OR(N394="",D394=""),"",IFERROR(INDEX('Facturi emise'!$I$5:$I$1004,MATCH(N394&amp;"|"&amp;D394,'Facturi emise'!$A$5:$A$1004,0)),""))</f>
        <v/>
      </c>
      <c r="H394" s="6"/>
      <c r="I394" s="14" t="str">
        <f>IF(OR(N394="",D394=""),"",IFERROR(INDEX('Facturi emise'!$J$5:$J$1004,MATCH(N394&amp;"|"&amp;D394,'Facturi emise'!$A$5:$A$1004,0)),""))</f>
        <v/>
      </c>
      <c r="J394" s="25" t="str">
        <f>IF(OR(N394="",D394=""),"",IFERROR(INDEX('Facturi emise'!$K$5:$K$1004,MATCH(N394&amp;"|"&amp;D394,'Facturi emise'!$A$5:$A$1004,0)),""))</f>
        <v/>
      </c>
      <c r="K394" s="26" t="str">
        <f t="shared" si="19"/>
        <v/>
      </c>
      <c r="L394" s="26" t="str">
        <f t="shared" si="20"/>
        <v/>
      </c>
      <c r="M394" s="27" t="str">
        <f>IF(B394="","",TRIM(IF(N394="","Factura storno nu există în registru. ",IF(ISNA(MATCH(N394&amp;"|"&amp;D394,'Facturi emise'!$A$5:$A$1004,0)),"Linia nu există în factura inițială. ",""))&amp;IF(N(H394)&lt;=0,"Lipsește cantitatea stornată. ","")&amp;IF(AND(N(I394)=IFERROR(INDEX('Facturi emise'!$J$5:$J$1004,MATCH(N394&amp;"|"&amp;D394,'Facturi emise'!$A$5:$A$1004,0)),0),SUMIFS($H$5:$H$1004,$N$5:$N$1004,N394,$D$5:$D$1004,D394,$I$5:$I$1004,I394)&gt;N(G394)),"Stornezi mai mult decât s-a facturat. ","")&amp;IF(AND(N(I394)&gt;0,N(I394)&lt;IFERROR(INDEX('Facturi emise'!$J$5:$J$1004,MATCH(N394&amp;"|"&amp;D394,'Facturi emise'!$A$5:$A$1004,0)),0)),"Reducere de preț pe unitate. ","")))</f>
        <v/>
      </c>
      <c r="N394" s="28" t="str">
        <f>IF(B394="","",IFERROR(INDEX('Registru stornări'!$D$5:$D$304,MATCH(B394,'Registru stornări'!$B$5:$B$304,0)),""))</f>
        <v/>
      </c>
    </row>
    <row r="395" spans="1:14" x14ac:dyDescent="0.2">
      <c r="A395" s="1" t="str">
        <f t="shared" si="18"/>
        <v/>
      </c>
      <c r="B395" s="9"/>
      <c r="C395" s="10" t="str">
        <f>IF(B395="","",COUNTIF(INDEX($B:$B,5):B395,B395))</f>
        <v/>
      </c>
      <c r="D395" s="9"/>
      <c r="E395" s="24" t="str">
        <f>IF(OR(N395="",D395=""),"",IFERROR(INDEX('Facturi emise'!$G$5:$G$1004,MATCH(N395&amp;"|"&amp;D395,'Facturi emise'!$A$5:$A$1004,0)),""))</f>
        <v/>
      </c>
      <c r="F395" s="10" t="str">
        <f>IF(OR(N395="",D395=""),"",IFERROR(INDEX('Facturi emise'!$H$5:$H$1004,MATCH(N395&amp;"|"&amp;D395,'Facturi emise'!$A$5:$A$1004,0)),""))</f>
        <v/>
      </c>
      <c r="G395" s="24" t="str">
        <f>IF(OR(N395="",D395=""),"",IFERROR(INDEX('Facturi emise'!$I$5:$I$1004,MATCH(N395&amp;"|"&amp;D395,'Facturi emise'!$A$5:$A$1004,0)),""))</f>
        <v/>
      </c>
      <c r="H395" s="6"/>
      <c r="I395" s="14" t="str">
        <f>IF(OR(N395="",D395=""),"",IFERROR(INDEX('Facturi emise'!$J$5:$J$1004,MATCH(N395&amp;"|"&amp;D395,'Facturi emise'!$A$5:$A$1004,0)),""))</f>
        <v/>
      </c>
      <c r="J395" s="25" t="str">
        <f>IF(OR(N395="",D395=""),"",IFERROR(INDEX('Facturi emise'!$K$5:$K$1004,MATCH(N395&amp;"|"&amp;D395,'Facturi emise'!$A$5:$A$1004,0)),""))</f>
        <v/>
      </c>
      <c r="K395" s="26" t="str">
        <f t="shared" si="19"/>
        <v/>
      </c>
      <c r="L395" s="26" t="str">
        <f t="shared" si="20"/>
        <v/>
      </c>
      <c r="M395" s="27" t="str">
        <f>IF(B395="","",TRIM(IF(N395="","Factura storno nu există în registru. ",IF(ISNA(MATCH(N395&amp;"|"&amp;D395,'Facturi emise'!$A$5:$A$1004,0)),"Linia nu există în factura inițială. ",""))&amp;IF(N(H395)&lt;=0,"Lipsește cantitatea stornată. ","")&amp;IF(AND(N(I395)=IFERROR(INDEX('Facturi emise'!$J$5:$J$1004,MATCH(N395&amp;"|"&amp;D395,'Facturi emise'!$A$5:$A$1004,0)),0),SUMIFS($H$5:$H$1004,$N$5:$N$1004,N395,$D$5:$D$1004,D395,$I$5:$I$1004,I395)&gt;N(G395)),"Stornezi mai mult decât s-a facturat. ","")&amp;IF(AND(N(I395)&gt;0,N(I395)&lt;IFERROR(INDEX('Facturi emise'!$J$5:$J$1004,MATCH(N395&amp;"|"&amp;D395,'Facturi emise'!$A$5:$A$1004,0)),0)),"Reducere de preț pe unitate. ","")))</f>
        <v/>
      </c>
      <c r="N395" s="28" t="str">
        <f>IF(B395="","",IFERROR(INDEX('Registru stornări'!$D$5:$D$304,MATCH(B395,'Registru stornări'!$B$5:$B$304,0)),""))</f>
        <v/>
      </c>
    </row>
    <row r="396" spans="1:14" x14ac:dyDescent="0.2">
      <c r="A396" s="1" t="str">
        <f t="shared" si="18"/>
        <v/>
      </c>
      <c r="B396" s="9"/>
      <c r="C396" s="10" t="str">
        <f>IF(B396="","",COUNTIF(INDEX($B:$B,5):B396,B396))</f>
        <v/>
      </c>
      <c r="D396" s="9"/>
      <c r="E396" s="24" t="str">
        <f>IF(OR(N396="",D396=""),"",IFERROR(INDEX('Facturi emise'!$G$5:$G$1004,MATCH(N396&amp;"|"&amp;D396,'Facturi emise'!$A$5:$A$1004,0)),""))</f>
        <v/>
      </c>
      <c r="F396" s="10" t="str">
        <f>IF(OR(N396="",D396=""),"",IFERROR(INDEX('Facturi emise'!$H$5:$H$1004,MATCH(N396&amp;"|"&amp;D396,'Facturi emise'!$A$5:$A$1004,0)),""))</f>
        <v/>
      </c>
      <c r="G396" s="24" t="str">
        <f>IF(OR(N396="",D396=""),"",IFERROR(INDEX('Facturi emise'!$I$5:$I$1004,MATCH(N396&amp;"|"&amp;D396,'Facturi emise'!$A$5:$A$1004,0)),""))</f>
        <v/>
      </c>
      <c r="H396" s="6"/>
      <c r="I396" s="14" t="str">
        <f>IF(OR(N396="",D396=""),"",IFERROR(INDEX('Facturi emise'!$J$5:$J$1004,MATCH(N396&amp;"|"&amp;D396,'Facturi emise'!$A$5:$A$1004,0)),""))</f>
        <v/>
      </c>
      <c r="J396" s="25" t="str">
        <f>IF(OR(N396="",D396=""),"",IFERROR(INDEX('Facturi emise'!$K$5:$K$1004,MATCH(N396&amp;"|"&amp;D396,'Facturi emise'!$A$5:$A$1004,0)),""))</f>
        <v/>
      </c>
      <c r="K396" s="26" t="str">
        <f t="shared" si="19"/>
        <v/>
      </c>
      <c r="L396" s="26" t="str">
        <f t="shared" si="20"/>
        <v/>
      </c>
      <c r="M396" s="27" t="str">
        <f>IF(B396="","",TRIM(IF(N396="","Factura storno nu există în registru. ",IF(ISNA(MATCH(N396&amp;"|"&amp;D396,'Facturi emise'!$A$5:$A$1004,0)),"Linia nu există în factura inițială. ",""))&amp;IF(N(H396)&lt;=0,"Lipsește cantitatea stornată. ","")&amp;IF(AND(N(I396)=IFERROR(INDEX('Facturi emise'!$J$5:$J$1004,MATCH(N396&amp;"|"&amp;D396,'Facturi emise'!$A$5:$A$1004,0)),0),SUMIFS($H$5:$H$1004,$N$5:$N$1004,N396,$D$5:$D$1004,D396,$I$5:$I$1004,I396)&gt;N(G396)),"Stornezi mai mult decât s-a facturat. ","")&amp;IF(AND(N(I396)&gt;0,N(I396)&lt;IFERROR(INDEX('Facturi emise'!$J$5:$J$1004,MATCH(N396&amp;"|"&amp;D396,'Facturi emise'!$A$5:$A$1004,0)),0)),"Reducere de preț pe unitate. ","")))</f>
        <v/>
      </c>
      <c r="N396" s="28" t="str">
        <f>IF(B396="","",IFERROR(INDEX('Registru stornări'!$D$5:$D$304,MATCH(B396,'Registru stornări'!$B$5:$B$304,0)),""))</f>
        <v/>
      </c>
    </row>
    <row r="397" spans="1:14" x14ac:dyDescent="0.2">
      <c r="A397" s="1" t="str">
        <f t="shared" si="18"/>
        <v/>
      </c>
      <c r="B397" s="9"/>
      <c r="C397" s="10" t="str">
        <f>IF(B397="","",COUNTIF(INDEX($B:$B,5):B397,B397))</f>
        <v/>
      </c>
      <c r="D397" s="9"/>
      <c r="E397" s="24" t="str">
        <f>IF(OR(N397="",D397=""),"",IFERROR(INDEX('Facturi emise'!$G$5:$G$1004,MATCH(N397&amp;"|"&amp;D397,'Facturi emise'!$A$5:$A$1004,0)),""))</f>
        <v/>
      </c>
      <c r="F397" s="10" t="str">
        <f>IF(OR(N397="",D397=""),"",IFERROR(INDEX('Facturi emise'!$H$5:$H$1004,MATCH(N397&amp;"|"&amp;D397,'Facturi emise'!$A$5:$A$1004,0)),""))</f>
        <v/>
      </c>
      <c r="G397" s="24" t="str">
        <f>IF(OR(N397="",D397=""),"",IFERROR(INDEX('Facturi emise'!$I$5:$I$1004,MATCH(N397&amp;"|"&amp;D397,'Facturi emise'!$A$5:$A$1004,0)),""))</f>
        <v/>
      </c>
      <c r="H397" s="6"/>
      <c r="I397" s="14" t="str">
        <f>IF(OR(N397="",D397=""),"",IFERROR(INDEX('Facturi emise'!$J$5:$J$1004,MATCH(N397&amp;"|"&amp;D397,'Facturi emise'!$A$5:$A$1004,0)),""))</f>
        <v/>
      </c>
      <c r="J397" s="25" t="str">
        <f>IF(OR(N397="",D397=""),"",IFERROR(INDEX('Facturi emise'!$K$5:$K$1004,MATCH(N397&amp;"|"&amp;D397,'Facturi emise'!$A$5:$A$1004,0)),""))</f>
        <v/>
      </c>
      <c r="K397" s="26" t="str">
        <f t="shared" si="19"/>
        <v/>
      </c>
      <c r="L397" s="26" t="str">
        <f t="shared" si="20"/>
        <v/>
      </c>
      <c r="M397" s="27" t="str">
        <f>IF(B397="","",TRIM(IF(N397="","Factura storno nu există în registru. ",IF(ISNA(MATCH(N397&amp;"|"&amp;D397,'Facturi emise'!$A$5:$A$1004,0)),"Linia nu există în factura inițială. ",""))&amp;IF(N(H397)&lt;=0,"Lipsește cantitatea stornată. ","")&amp;IF(AND(N(I397)=IFERROR(INDEX('Facturi emise'!$J$5:$J$1004,MATCH(N397&amp;"|"&amp;D397,'Facturi emise'!$A$5:$A$1004,0)),0),SUMIFS($H$5:$H$1004,$N$5:$N$1004,N397,$D$5:$D$1004,D397,$I$5:$I$1004,I397)&gt;N(G397)),"Stornezi mai mult decât s-a facturat. ","")&amp;IF(AND(N(I397)&gt;0,N(I397)&lt;IFERROR(INDEX('Facturi emise'!$J$5:$J$1004,MATCH(N397&amp;"|"&amp;D397,'Facturi emise'!$A$5:$A$1004,0)),0)),"Reducere de preț pe unitate. ","")))</f>
        <v/>
      </c>
      <c r="N397" s="28" t="str">
        <f>IF(B397="","",IFERROR(INDEX('Registru stornări'!$D$5:$D$304,MATCH(B397,'Registru stornări'!$B$5:$B$304,0)),""))</f>
        <v/>
      </c>
    </row>
    <row r="398" spans="1:14" x14ac:dyDescent="0.2">
      <c r="A398" s="1" t="str">
        <f t="shared" si="18"/>
        <v/>
      </c>
      <c r="B398" s="9"/>
      <c r="C398" s="10" t="str">
        <f>IF(B398="","",COUNTIF(INDEX($B:$B,5):B398,B398))</f>
        <v/>
      </c>
      <c r="D398" s="9"/>
      <c r="E398" s="24" t="str">
        <f>IF(OR(N398="",D398=""),"",IFERROR(INDEX('Facturi emise'!$G$5:$G$1004,MATCH(N398&amp;"|"&amp;D398,'Facturi emise'!$A$5:$A$1004,0)),""))</f>
        <v/>
      </c>
      <c r="F398" s="10" t="str">
        <f>IF(OR(N398="",D398=""),"",IFERROR(INDEX('Facturi emise'!$H$5:$H$1004,MATCH(N398&amp;"|"&amp;D398,'Facturi emise'!$A$5:$A$1004,0)),""))</f>
        <v/>
      </c>
      <c r="G398" s="24" t="str">
        <f>IF(OR(N398="",D398=""),"",IFERROR(INDEX('Facturi emise'!$I$5:$I$1004,MATCH(N398&amp;"|"&amp;D398,'Facturi emise'!$A$5:$A$1004,0)),""))</f>
        <v/>
      </c>
      <c r="H398" s="6"/>
      <c r="I398" s="14" t="str">
        <f>IF(OR(N398="",D398=""),"",IFERROR(INDEX('Facturi emise'!$J$5:$J$1004,MATCH(N398&amp;"|"&amp;D398,'Facturi emise'!$A$5:$A$1004,0)),""))</f>
        <v/>
      </c>
      <c r="J398" s="25" t="str">
        <f>IF(OR(N398="",D398=""),"",IFERROR(INDEX('Facturi emise'!$K$5:$K$1004,MATCH(N398&amp;"|"&amp;D398,'Facturi emise'!$A$5:$A$1004,0)),""))</f>
        <v/>
      </c>
      <c r="K398" s="26" t="str">
        <f t="shared" si="19"/>
        <v/>
      </c>
      <c r="L398" s="26" t="str">
        <f t="shared" si="20"/>
        <v/>
      </c>
      <c r="M398" s="27" t="str">
        <f>IF(B398="","",TRIM(IF(N398="","Factura storno nu există în registru. ",IF(ISNA(MATCH(N398&amp;"|"&amp;D398,'Facturi emise'!$A$5:$A$1004,0)),"Linia nu există în factura inițială. ",""))&amp;IF(N(H398)&lt;=0,"Lipsește cantitatea stornată. ","")&amp;IF(AND(N(I398)=IFERROR(INDEX('Facturi emise'!$J$5:$J$1004,MATCH(N398&amp;"|"&amp;D398,'Facturi emise'!$A$5:$A$1004,0)),0),SUMIFS($H$5:$H$1004,$N$5:$N$1004,N398,$D$5:$D$1004,D398,$I$5:$I$1004,I398)&gt;N(G398)),"Stornezi mai mult decât s-a facturat. ","")&amp;IF(AND(N(I398)&gt;0,N(I398)&lt;IFERROR(INDEX('Facturi emise'!$J$5:$J$1004,MATCH(N398&amp;"|"&amp;D398,'Facturi emise'!$A$5:$A$1004,0)),0)),"Reducere de preț pe unitate. ","")))</f>
        <v/>
      </c>
      <c r="N398" s="28" t="str">
        <f>IF(B398="","",IFERROR(INDEX('Registru stornări'!$D$5:$D$304,MATCH(B398,'Registru stornări'!$B$5:$B$304,0)),""))</f>
        <v/>
      </c>
    </row>
    <row r="399" spans="1:14" x14ac:dyDescent="0.2">
      <c r="A399" s="1" t="str">
        <f t="shared" si="18"/>
        <v/>
      </c>
      <c r="B399" s="9"/>
      <c r="C399" s="10" t="str">
        <f>IF(B399="","",COUNTIF(INDEX($B:$B,5):B399,B399))</f>
        <v/>
      </c>
      <c r="D399" s="9"/>
      <c r="E399" s="24" t="str">
        <f>IF(OR(N399="",D399=""),"",IFERROR(INDEX('Facturi emise'!$G$5:$G$1004,MATCH(N399&amp;"|"&amp;D399,'Facturi emise'!$A$5:$A$1004,0)),""))</f>
        <v/>
      </c>
      <c r="F399" s="10" t="str">
        <f>IF(OR(N399="",D399=""),"",IFERROR(INDEX('Facturi emise'!$H$5:$H$1004,MATCH(N399&amp;"|"&amp;D399,'Facturi emise'!$A$5:$A$1004,0)),""))</f>
        <v/>
      </c>
      <c r="G399" s="24" t="str">
        <f>IF(OR(N399="",D399=""),"",IFERROR(INDEX('Facturi emise'!$I$5:$I$1004,MATCH(N399&amp;"|"&amp;D399,'Facturi emise'!$A$5:$A$1004,0)),""))</f>
        <v/>
      </c>
      <c r="H399" s="6"/>
      <c r="I399" s="14" t="str">
        <f>IF(OR(N399="",D399=""),"",IFERROR(INDEX('Facturi emise'!$J$5:$J$1004,MATCH(N399&amp;"|"&amp;D399,'Facturi emise'!$A$5:$A$1004,0)),""))</f>
        <v/>
      </c>
      <c r="J399" s="25" t="str">
        <f>IF(OR(N399="",D399=""),"",IFERROR(INDEX('Facturi emise'!$K$5:$K$1004,MATCH(N399&amp;"|"&amp;D399,'Facturi emise'!$A$5:$A$1004,0)),""))</f>
        <v/>
      </c>
      <c r="K399" s="26" t="str">
        <f t="shared" si="19"/>
        <v/>
      </c>
      <c r="L399" s="26" t="str">
        <f t="shared" si="20"/>
        <v/>
      </c>
      <c r="M399" s="27" t="str">
        <f>IF(B399="","",TRIM(IF(N399="","Factura storno nu există în registru. ",IF(ISNA(MATCH(N399&amp;"|"&amp;D399,'Facturi emise'!$A$5:$A$1004,0)),"Linia nu există în factura inițială. ",""))&amp;IF(N(H399)&lt;=0,"Lipsește cantitatea stornată. ","")&amp;IF(AND(N(I399)=IFERROR(INDEX('Facturi emise'!$J$5:$J$1004,MATCH(N399&amp;"|"&amp;D399,'Facturi emise'!$A$5:$A$1004,0)),0),SUMIFS($H$5:$H$1004,$N$5:$N$1004,N399,$D$5:$D$1004,D399,$I$5:$I$1004,I399)&gt;N(G399)),"Stornezi mai mult decât s-a facturat. ","")&amp;IF(AND(N(I399)&gt;0,N(I399)&lt;IFERROR(INDEX('Facturi emise'!$J$5:$J$1004,MATCH(N399&amp;"|"&amp;D399,'Facturi emise'!$A$5:$A$1004,0)),0)),"Reducere de preț pe unitate. ","")))</f>
        <v/>
      </c>
      <c r="N399" s="28" t="str">
        <f>IF(B399="","",IFERROR(INDEX('Registru stornări'!$D$5:$D$304,MATCH(B399,'Registru stornări'!$B$5:$B$304,0)),""))</f>
        <v/>
      </c>
    </row>
    <row r="400" spans="1:14" x14ac:dyDescent="0.2">
      <c r="A400" s="1" t="str">
        <f t="shared" si="18"/>
        <v/>
      </c>
      <c r="B400" s="9"/>
      <c r="C400" s="10" t="str">
        <f>IF(B400="","",COUNTIF(INDEX($B:$B,5):B400,B400))</f>
        <v/>
      </c>
      <c r="D400" s="9"/>
      <c r="E400" s="24" t="str">
        <f>IF(OR(N400="",D400=""),"",IFERROR(INDEX('Facturi emise'!$G$5:$G$1004,MATCH(N400&amp;"|"&amp;D400,'Facturi emise'!$A$5:$A$1004,0)),""))</f>
        <v/>
      </c>
      <c r="F400" s="10" t="str">
        <f>IF(OR(N400="",D400=""),"",IFERROR(INDEX('Facturi emise'!$H$5:$H$1004,MATCH(N400&amp;"|"&amp;D400,'Facturi emise'!$A$5:$A$1004,0)),""))</f>
        <v/>
      </c>
      <c r="G400" s="24" t="str">
        <f>IF(OR(N400="",D400=""),"",IFERROR(INDEX('Facturi emise'!$I$5:$I$1004,MATCH(N400&amp;"|"&amp;D400,'Facturi emise'!$A$5:$A$1004,0)),""))</f>
        <v/>
      </c>
      <c r="H400" s="6"/>
      <c r="I400" s="14" t="str">
        <f>IF(OR(N400="",D400=""),"",IFERROR(INDEX('Facturi emise'!$J$5:$J$1004,MATCH(N400&amp;"|"&amp;D400,'Facturi emise'!$A$5:$A$1004,0)),""))</f>
        <v/>
      </c>
      <c r="J400" s="25" t="str">
        <f>IF(OR(N400="",D400=""),"",IFERROR(INDEX('Facturi emise'!$K$5:$K$1004,MATCH(N400&amp;"|"&amp;D400,'Facturi emise'!$A$5:$A$1004,0)),""))</f>
        <v/>
      </c>
      <c r="K400" s="26" t="str">
        <f t="shared" si="19"/>
        <v/>
      </c>
      <c r="L400" s="26" t="str">
        <f t="shared" si="20"/>
        <v/>
      </c>
      <c r="M400" s="27" t="str">
        <f>IF(B400="","",TRIM(IF(N400="","Factura storno nu există în registru. ",IF(ISNA(MATCH(N400&amp;"|"&amp;D400,'Facturi emise'!$A$5:$A$1004,0)),"Linia nu există în factura inițială. ",""))&amp;IF(N(H400)&lt;=0,"Lipsește cantitatea stornată. ","")&amp;IF(AND(N(I400)=IFERROR(INDEX('Facturi emise'!$J$5:$J$1004,MATCH(N400&amp;"|"&amp;D400,'Facturi emise'!$A$5:$A$1004,0)),0),SUMIFS($H$5:$H$1004,$N$5:$N$1004,N400,$D$5:$D$1004,D400,$I$5:$I$1004,I400)&gt;N(G400)),"Stornezi mai mult decât s-a facturat. ","")&amp;IF(AND(N(I400)&gt;0,N(I400)&lt;IFERROR(INDEX('Facturi emise'!$J$5:$J$1004,MATCH(N400&amp;"|"&amp;D400,'Facturi emise'!$A$5:$A$1004,0)),0)),"Reducere de preț pe unitate. ","")))</f>
        <v/>
      </c>
      <c r="N400" s="28" t="str">
        <f>IF(B400="","",IFERROR(INDEX('Registru stornări'!$D$5:$D$304,MATCH(B400,'Registru stornări'!$B$5:$B$304,0)),""))</f>
        <v/>
      </c>
    </row>
    <row r="401" spans="1:14" x14ac:dyDescent="0.2">
      <c r="A401" s="1" t="str">
        <f t="shared" si="18"/>
        <v/>
      </c>
      <c r="B401" s="9"/>
      <c r="C401" s="10" t="str">
        <f>IF(B401="","",COUNTIF(INDEX($B:$B,5):B401,B401))</f>
        <v/>
      </c>
      <c r="D401" s="9"/>
      <c r="E401" s="24" t="str">
        <f>IF(OR(N401="",D401=""),"",IFERROR(INDEX('Facturi emise'!$G$5:$G$1004,MATCH(N401&amp;"|"&amp;D401,'Facturi emise'!$A$5:$A$1004,0)),""))</f>
        <v/>
      </c>
      <c r="F401" s="10" t="str">
        <f>IF(OR(N401="",D401=""),"",IFERROR(INDEX('Facturi emise'!$H$5:$H$1004,MATCH(N401&amp;"|"&amp;D401,'Facturi emise'!$A$5:$A$1004,0)),""))</f>
        <v/>
      </c>
      <c r="G401" s="24" t="str">
        <f>IF(OR(N401="",D401=""),"",IFERROR(INDEX('Facturi emise'!$I$5:$I$1004,MATCH(N401&amp;"|"&amp;D401,'Facturi emise'!$A$5:$A$1004,0)),""))</f>
        <v/>
      </c>
      <c r="H401" s="6"/>
      <c r="I401" s="14" t="str">
        <f>IF(OR(N401="",D401=""),"",IFERROR(INDEX('Facturi emise'!$J$5:$J$1004,MATCH(N401&amp;"|"&amp;D401,'Facturi emise'!$A$5:$A$1004,0)),""))</f>
        <v/>
      </c>
      <c r="J401" s="25" t="str">
        <f>IF(OR(N401="",D401=""),"",IFERROR(INDEX('Facturi emise'!$K$5:$K$1004,MATCH(N401&amp;"|"&amp;D401,'Facturi emise'!$A$5:$A$1004,0)),""))</f>
        <v/>
      </c>
      <c r="K401" s="26" t="str">
        <f t="shared" si="19"/>
        <v/>
      </c>
      <c r="L401" s="26" t="str">
        <f t="shared" si="20"/>
        <v/>
      </c>
      <c r="M401" s="27" t="str">
        <f>IF(B401="","",TRIM(IF(N401="","Factura storno nu există în registru. ",IF(ISNA(MATCH(N401&amp;"|"&amp;D401,'Facturi emise'!$A$5:$A$1004,0)),"Linia nu există în factura inițială. ",""))&amp;IF(N(H401)&lt;=0,"Lipsește cantitatea stornată. ","")&amp;IF(AND(N(I401)=IFERROR(INDEX('Facturi emise'!$J$5:$J$1004,MATCH(N401&amp;"|"&amp;D401,'Facturi emise'!$A$5:$A$1004,0)),0),SUMIFS($H$5:$H$1004,$N$5:$N$1004,N401,$D$5:$D$1004,D401,$I$5:$I$1004,I401)&gt;N(G401)),"Stornezi mai mult decât s-a facturat. ","")&amp;IF(AND(N(I401)&gt;0,N(I401)&lt;IFERROR(INDEX('Facturi emise'!$J$5:$J$1004,MATCH(N401&amp;"|"&amp;D401,'Facturi emise'!$A$5:$A$1004,0)),0)),"Reducere de preț pe unitate. ","")))</f>
        <v/>
      </c>
      <c r="N401" s="28" t="str">
        <f>IF(B401="","",IFERROR(INDEX('Registru stornări'!$D$5:$D$304,MATCH(B401,'Registru stornări'!$B$5:$B$304,0)),""))</f>
        <v/>
      </c>
    </row>
    <row r="402" spans="1:14" x14ac:dyDescent="0.2">
      <c r="A402" s="1" t="str">
        <f t="shared" si="18"/>
        <v/>
      </c>
      <c r="B402" s="9"/>
      <c r="C402" s="10" t="str">
        <f>IF(B402="","",COUNTIF(INDEX($B:$B,5):B402,B402))</f>
        <v/>
      </c>
      <c r="D402" s="9"/>
      <c r="E402" s="24" t="str">
        <f>IF(OR(N402="",D402=""),"",IFERROR(INDEX('Facturi emise'!$G$5:$G$1004,MATCH(N402&amp;"|"&amp;D402,'Facturi emise'!$A$5:$A$1004,0)),""))</f>
        <v/>
      </c>
      <c r="F402" s="10" t="str">
        <f>IF(OR(N402="",D402=""),"",IFERROR(INDEX('Facturi emise'!$H$5:$H$1004,MATCH(N402&amp;"|"&amp;D402,'Facturi emise'!$A$5:$A$1004,0)),""))</f>
        <v/>
      </c>
      <c r="G402" s="24" t="str">
        <f>IF(OR(N402="",D402=""),"",IFERROR(INDEX('Facturi emise'!$I$5:$I$1004,MATCH(N402&amp;"|"&amp;D402,'Facturi emise'!$A$5:$A$1004,0)),""))</f>
        <v/>
      </c>
      <c r="H402" s="6"/>
      <c r="I402" s="14" t="str">
        <f>IF(OR(N402="",D402=""),"",IFERROR(INDEX('Facturi emise'!$J$5:$J$1004,MATCH(N402&amp;"|"&amp;D402,'Facturi emise'!$A$5:$A$1004,0)),""))</f>
        <v/>
      </c>
      <c r="J402" s="25" t="str">
        <f>IF(OR(N402="",D402=""),"",IFERROR(INDEX('Facturi emise'!$K$5:$K$1004,MATCH(N402&amp;"|"&amp;D402,'Facturi emise'!$A$5:$A$1004,0)),""))</f>
        <v/>
      </c>
      <c r="K402" s="26" t="str">
        <f t="shared" si="19"/>
        <v/>
      </c>
      <c r="L402" s="26" t="str">
        <f t="shared" si="20"/>
        <v/>
      </c>
      <c r="M402" s="27" t="str">
        <f>IF(B402="","",TRIM(IF(N402="","Factura storno nu există în registru. ",IF(ISNA(MATCH(N402&amp;"|"&amp;D402,'Facturi emise'!$A$5:$A$1004,0)),"Linia nu există în factura inițială. ",""))&amp;IF(N(H402)&lt;=0,"Lipsește cantitatea stornată. ","")&amp;IF(AND(N(I402)=IFERROR(INDEX('Facturi emise'!$J$5:$J$1004,MATCH(N402&amp;"|"&amp;D402,'Facturi emise'!$A$5:$A$1004,0)),0),SUMIFS($H$5:$H$1004,$N$5:$N$1004,N402,$D$5:$D$1004,D402,$I$5:$I$1004,I402)&gt;N(G402)),"Stornezi mai mult decât s-a facturat. ","")&amp;IF(AND(N(I402)&gt;0,N(I402)&lt;IFERROR(INDEX('Facturi emise'!$J$5:$J$1004,MATCH(N402&amp;"|"&amp;D402,'Facturi emise'!$A$5:$A$1004,0)),0)),"Reducere de preț pe unitate. ","")))</f>
        <v/>
      </c>
      <c r="N402" s="28" t="str">
        <f>IF(B402="","",IFERROR(INDEX('Registru stornări'!$D$5:$D$304,MATCH(B402,'Registru stornări'!$B$5:$B$304,0)),""))</f>
        <v/>
      </c>
    </row>
    <row r="403" spans="1:14" x14ac:dyDescent="0.2">
      <c r="A403" s="1" t="str">
        <f t="shared" si="18"/>
        <v/>
      </c>
      <c r="B403" s="9"/>
      <c r="C403" s="10" t="str">
        <f>IF(B403="","",COUNTIF(INDEX($B:$B,5):B403,B403))</f>
        <v/>
      </c>
      <c r="D403" s="9"/>
      <c r="E403" s="24" t="str">
        <f>IF(OR(N403="",D403=""),"",IFERROR(INDEX('Facturi emise'!$G$5:$G$1004,MATCH(N403&amp;"|"&amp;D403,'Facturi emise'!$A$5:$A$1004,0)),""))</f>
        <v/>
      </c>
      <c r="F403" s="10" t="str">
        <f>IF(OR(N403="",D403=""),"",IFERROR(INDEX('Facturi emise'!$H$5:$H$1004,MATCH(N403&amp;"|"&amp;D403,'Facturi emise'!$A$5:$A$1004,0)),""))</f>
        <v/>
      </c>
      <c r="G403" s="24" t="str">
        <f>IF(OR(N403="",D403=""),"",IFERROR(INDEX('Facturi emise'!$I$5:$I$1004,MATCH(N403&amp;"|"&amp;D403,'Facturi emise'!$A$5:$A$1004,0)),""))</f>
        <v/>
      </c>
      <c r="H403" s="6"/>
      <c r="I403" s="14" t="str">
        <f>IF(OR(N403="",D403=""),"",IFERROR(INDEX('Facturi emise'!$J$5:$J$1004,MATCH(N403&amp;"|"&amp;D403,'Facturi emise'!$A$5:$A$1004,0)),""))</f>
        <v/>
      </c>
      <c r="J403" s="25" t="str">
        <f>IF(OR(N403="",D403=""),"",IFERROR(INDEX('Facturi emise'!$K$5:$K$1004,MATCH(N403&amp;"|"&amp;D403,'Facturi emise'!$A$5:$A$1004,0)),""))</f>
        <v/>
      </c>
      <c r="K403" s="26" t="str">
        <f t="shared" si="19"/>
        <v/>
      </c>
      <c r="L403" s="26" t="str">
        <f t="shared" si="20"/>
        <v/>
      </c>
      <c r="M403" s="27" t="str">
        <f>IF(B403="","",TRIM(IF(N403="","Factura storno nu există în registru. ",IF(ISNA(MATCH(N403&amp;"|"&amp;D403,'Facturi emise'!$A$5:$A$1004,0)),"Linia nu există în factura inițială. ",""))&amp;IF(N(H403)&lt;=0,"Lipsește cantitatea stornată. ","")&amp;IF(AND(N(I403)=IFERROR(INDEX('Facturi emise'!$J$5:$J$1004,MATCH(N403&amp;"|"&amp;D403,'Facturi emise'!$A$5:$A$1004,0)),0),SUMIFS($H$5:$H$1004,$N$5:$N$1004,N403,$D$5:$D$1004,D403,$I$5:$I$1004,I403)&gt;N(G403)),"Stornezi mai mult decât s-a facturat. ","")&amp;IF(AND(N(I403)&gt;0,N(I403)&lt;IFERROR(INDEX('Facturi emise'!$J$5:$J$1004,MATCH(N403&amp;"|"&amp;D403,'Facturi emise'!$A$5:$A$1004,0)),0)),"Reducere de preț pe unitate. ","")))</f>
        <v/>
      </c>
      <c r="N403" s="28" t="str">
        <f>IF(B403="","",IFERROR(INDEX('Registru stornări'!$D$5:$D$304,MATCH(B403,'Registru stornări'!$B$5:$B$304,0)),""))</f>
        <v/>
      </c>
    </row>
    <row r="404" spans="1:14" x14ac:dyDescent="0.2">
      <c r="A404" s="1" t="str">
        <f t="shared" si="18"/>
        <v/>
      </c>
      <c r="B404" s="9"/>
      <c r="C404" s="10" t="str">
        <f>IF(B404="","",COUNTIF(INDEX($B:$B,5):B404,B404))</f>
        <v/>
      </c>
      <c r="D404" s="9"/>
      <c r="E404" s="24" t="str">
        <f>IF(OR(N404="",D404=""),"",IFERROR(INDEX('Facturi emise'!$G$5:$G$1004,MATCH(N404&amp;"|"&amp;D404,'Facturi emise'!$A$5:$A$1004,0)),""))</f>
        <v/>
      </c>
      <c r="F404" s="10" t="str">
        <f>IF(OR(N404="",D404=""),"",IFERROR(INDEX('Facturi emise'!$H$5:$H$1004,MATCH(N404&amp;"|"&amp;D404,'Facturi emise'!$A$5:$A$1004,0)),""))</f>
        <v/>
      </c>
      <c r="G404" s="24" t="str">
        <f>IF(OR(N404="",D404=""),"",IFERROR(INDEX('Facturi emise'!$I$5:$I$1004,MATCH(N404&amp;"|"&amp;D404,'Facturi emise'!$A$5:$A$1004,0)),""))</f>
        <v/>
      </c>
      <c r="H404" s="6"/>
      <c r="I404" s="14" t="str">
        <f>IF(OR(N404="",D404=""),"",IFERROR(INDEX('Facturi emise'!$J$5:$J$1004,MATCH(N404&amp;"|"&amp;D404,'Facturi emise'!$A$5:$A$1004,0)),""))</f>
        <v/>
      </c>
      <c r="J404" s="25" t="str">
        <f>IF(OR(N404="",D404=""),"",IFERROR(INDEX('Facturi emise'!$K$5:$K$1004,MATCH(N404&amp;"|"&amp;D404,'Facturi emise'!$A$5:$A$1004,0)),""))</f>
        <v/>
      </c>
      <c r="K404" s="26" t="str">
        <f t="shared" si="19"/>
        <v/>
      </c>
      <c r="L404" s="26" t="str">
        <f t="shared" si="20"/>
        <v/>
      </c>
      <c r="M404" s="27" t="str">
        <f>IF(B404="","",TRIM(IF(N404="","Factura storno nu există în registru. ",IF(ISNA(MATCH(N404&amp;"|"&amp;D404,'Facturi emise'!$A$5:$A$1004,0)),"Linia nu există în factura inițială. ",""))&amp;IF(N(H404)&lt;=0,"Lipsește cantitatea stornată. ","")&amp;IF(AND(N(I404)=IFERROR(INDEX('Facturi emise'!$J$5:$J$1004,MATCH(N404&amp;"|"&amp;D404,'Facturi emise'!$A$5:$A$1004,0)),0),SUMIFS($H$5:$H$1004,$N$5:$N$1004,N404,$D$5:$D$1004,D404,$I$5:$I$1004,I404)&gt;N(G404)),"Stornezi mai mult decât s-a facturat. ","")&amp;IF(AND(N(I404)&gt;0,N(I404)&lt;IFERROR(INDEX('Facturi emise'!$J$5:$J$1004,MATCH(N404&amp;"|"&amp;D404,'Facturi emise'!$A$5:$A$1004,0)),0)),"Reducere de preț pe unitate. ","")))</f>
        <v/>
      </c>
      <c r="N404" s="28" t="str">
        <f>IF(B404="","",IFERROR(INDEX('Registru stornări'!$D$5:$D$304,MATCH(B404,'Registru stornări'!$B$5:$B$304,0)),""))</f>
        <v/>
      </c>
    </row>
    <row r="405" spans="1:14" x14ac:dyDescent="0.2">
      <c r="A405" s="1" t="str">
        <f t="shared" si="18"/>
        <v/>
      </c>
      <c r="B405" s="9"/>
      <c r="C405" s="10" t="str">
        <f>IF(B405="","",COUNTIF(INDEX($B:$B,5):B405,B405))</f>
        <v/>
      </c>
      <c r="D405" s="9"/>
      <c r="E405" s="24" t="str">
        <f>IF(OR(N405="",D405=""),"",IFERROR(INDEX('Facturi emise'!$G$5:$G$1004,MATCH(N405&amp;"|"&amp;D405,'Facturi emise'!$A$5:$A$1004,0)),""))</f>
        <v/>
      </c>
      <c r="F405" s="10" t="str">
        <f>IF(OR(N405="",D405=""),"",IFERROR(INDEX('Facturi emise'!$H$5:$H$1004,MATCH(N405&amp;"|"&amp;D405,'Facturi emise'!$A$5:$A$1004,0)),""))</f>
        <v/>
      </c>
      <c r="G405" s="24" t="str">
        <f>IF(OR(N405="",D405=""),"",IFERROR(INDEX('Facturi emise'!$I$5:$I$1004,MATCH(N405&amp;"|"&amp;D405,'Facturi emise'!$A$5:$A$1004,0)),""))</f>
        <v/>
      </c>
      <c r="H405" s="6"/>
      <c r="I405" s="14" t="str">
        <f>IF(OR(N405="",D405=""),"",IFERROR(INDEX('Facturi emise'!$J$5:$J$1004,MATCH(N405&amp;"|"&amp;D405,'Facturi emise'!$A$5:$A$1004,0)),""))</f>
        <v/>
      </c>
      <c r="J405" s="25" t="str">
        <f>IF(OR(N405="",D405=""),"",IFERROR(INDEX('Facturi emise'!$K$5:$K$1004,MATCH(N405&amp;"|"&amp;D405,'Facturi emise'!$A$5:$A$1004,0)),""))</f>
        <v/>
      </c>
      <c r="K405" s="26" t="str">
        <f t="shared" si="19"/>
        <v/>
      </c>
      <c r="L405" s="26" t="str">
        <f t="shared" si="20"/>
        <v/>
      </c>
      <c r="M405" s="27" t="str">
        <f>IF(B405="","",TRIM(IF(N405="","Factura storno nu există în registru. ",IF(ISNA(MATCH(N405&amp;"|"&amp;D405,'Facturi emise'!$A$5:$A$1004,0)),"Linia nu există în factura inițială. ",""))&amp;IF(N(H405)&lt;=0,"Lipsește cantitatea stornată. ","")&amp;IF(AND(N(I405)=IFERROR(INDEX('Facturi emise'!$J$5:$J$1004,MATCH(N405&amp;"|"&amp;D405,'Facturi emise'!$A$5:$A$1004,0)),0),SUMIFS($H$5:$H$1004,$N$5:$N$1004,N405,$D$5:$D$1004,D405,$I$5:$I$1004,I405)&gt;N(G405)),"Stornezi mai mult decât s-a facturat. ","")&amp;IF(AND(N(I405)&gt;0,N(I405)&lt;IFERROR(INDEX('Facturi emise'!$J$5:$J$1004,MATCH(N405&amp;"|"&amp;D405,'Facturi emise'!$A$5:$A$1004,0)),0)),"Reducere de preț pe unitate. ","")))</f>
        <v/>
      </c>
      <c r="N405" s="28" t="str">
        <f>IF(B405="","",IFERROR(INDEX('Registru stornări'!$D$5:$D$304,MATCH(B405,'Registru stornări'!$B$5:$B$304,0)),""))</f>
        <v/>
      </c>
    </row>
    <row r="406" spans="1:14" x14ac:dyDescent="0.2">
      <c r="A406" s="1" t="str">
        <f t="shared" si="18"/>
        <v/>
      </c>
      <c r="B406" s="9"/>
      <c r="C406" s="10" t="str">
        <f>IF(B406="","",COUNTIF(INDEX($B:$B,5):B406,B406))</f>
        <v/>
      </c>
      <c r="D406" s="9"/>
      <c r="E406" s="24" t="str">
        <f>IF(OR(N406="",D406=""),"",IFERROR(INDEX('Facturi emise'!$G$5:$G$1004,MATCH(N406&amp;"|"&amp;D406,'Facturi emise'!$A$5:$A$1004,0)),""))</f>
        <v/>
      </c>
      <c r="F406" s="10" t="str">
        <f>IF(OR(N406="",D406=""),"",IFERROR(INDEX('Facturi emise'!$H$5:$H$1004,MATCH(N406&amp;"|"&amp;D406,'Facturi emise'!$A$5:$A$1004,0)),""))</f>
        <v/>
      </c>
      <c r="G406" s="24" t="str">
        <f>IF(OR(N406="",D406=""),"",IFERROR(INDEX('Facturi emise'!$I$5:$I$1004,MATCH(N406&amp;"|"&amp;D406,'Facturi emise'!$A$5:$A$1004,0)),""))</f>
        <v/>
      </c>
      <c r="H406" s="6"/>
      <c r="I406" s="14" t="str">
        <f>IF(OR(N406="",D406=""),"",IFERROR(INDEX('Facturi emise'!$J$5:$J$1004,MATCH(N406&amp;"|"&amp;D406,'Facturi emise'!$A$5:$A$1004,0)),""))</f>
        <v/>
      </c>
      <c r="J406" s="25" t="str">
        <f>IF(OR(N406="",D406=""),"",IFERROR(INDEX('Facturi emise'!$K$5:$K$1004,MATCH(N406&amp;"|"&amp;D406,'Facturi emise'!$A$5:$A$1004,0)),""))</f>
        <v/>
      </c>
      <c r="K406" s="26" t="str">
        <f t="shared" si="19"/>
        <v/>
      </c>
      <c r="L406" s="26" t="str">
        <f t="shared" si="20"/>
        <v/>
      </c>
      <c r="M406" s="27" t="str">
        <f>IF(B406="","",TRIM(IF(N406="","Factura storno nu există în registru. ",IF(ISNA(MATCH(N406&amp;"|"&amp;D406,'Facturi emise'!$A$5:$A$1004,0)),"Linia nu există în factura inițială. ",""))&amp;IF(N(H406)&lt;=0,"Lipsește cantitatea stornată. ","")&amp;IF(AND(N(I406)=IFERROR(INDEX('Facturi emise'!$J$5:$J$1004,MATCH(N406&amp;"|"&amp;D406,'Facturi emise'!$A$5:$A$1004,0)),0),SUMIFS($H$5:$H$1004,$N$5:$N$1004,N406,$D$5:$D$1004,D406,$I$5:$I$1004,I406)&gt;N(G406)),"Stornezi mai mult decât s-a facturat. ","")&amp;IF(AND(N(I406)&gt;0,N(I406)&lt;IFERROR(INDEX('Facturi emise'!$J$5:$J$1004,MATCH(N406&amp;"|"&amp;D406,'Facturi emise'!$A$5:$A$1004,0)),0)),"Reducere de preț pe unitate. ","")))</f>
        <v/>
      </c>
      <c r="N406" s="28" t="str">
        <f>IF(B406="","",IFERROR(INDEX('Registru stornări'!$D$5:$D$304,MATCH(B406,'Registru stornări'!$B$5:$B$304,0)),""))</f>
        <v/>
      </c>
    </row>
    <row r="407" spans="1:14" x14ac:dyDescent="0.2">
      <c r="A407" s="1" t="str">
        <f t="shared" si="18"/>
        <v/>
      </c>
      <c r="B407" s="9"/>
      <c r="C407" s="10" t="str">
        <f>IF(B407="","",COUNTIF(INDEX($B:$B,5):B407,B407))</f>
        <v/>
      </c>
      <c r="D407" s="9"/>
      <c r="E407" s="24" t="str">
        <f>IF(OR(N407="",D407=""),"",IFERROR(INDEX('Facturi emise'!$G$5:$G$1004,MATCH(N407&amp;"|"&amp;D407,'Facturi emise'!$A$5:$A$1004,0)),""))</f>
        <v/>
      </c>
      <c r="F407" s="10" t="str">
        <f>IF(OR(N407="",D407=""),"",IFERROR(INDEX('Facturi emise'!$H$5:$H$1004,MATCH(N407&amp;"|"&amp;D407,'Facturi emise'!$A$5:$A$1004,0)),""))</f>
        <v/>
      </c>
      <c r="G407" s="24" t="str">
        <f>IF(OR(N407="",D407=""),"",IFERROR(INDEX('Facturi emise'!$I$5:$I$1004,MATCH(N407&amp;"|"&amp;D407,'Facturi emise'!$A$5:$A$1004,0)),""))</f>
        <v/>
      </c>
      <c r="H407" s="6"/>
      <c r="I407" s="14" t="str">
        <f>IF(OR(N407="",D407=""),"",IFERROR(INDEX('Facturi emise'!$J$5:$J$1004,MATCH(N407&amp;"|"&amp;D407,'Facturi emise'!$A$5:$A$1004,0)),""))</f>
        <v/>
      </c>
      <c r="J407" s="25" t="str">
        <f>IF(OR(N407="",D407=""),"",IFERROR(INDEX('Facturi emise'!$K$5:$K$1004,MATCH(N407&amp;"|"&amp;D407,'Facturi emise'!$A$5:$A$1004,0)),""))</f>
        <v/>
      </c>
      <c r="K407" s="26" t="str">
        <f t="shared" si="19"/>
        <v/>
      </c>
      <c r="L407" s="26" t="str">
        <f t="shared" si="20"/>
        <v/>
      </c>
      <c r="M407" s="27" t="str">
        <f>IF(B407="","",TRIM(IF(N407="","Factura storno nu există în registru. ",IF(ISNA(MATCH(N407&amp;"|"&amp;D407,'Facturi emise'!$A$5:$A$1004,0)),"Linia nu există în factura inițială. ",""))&amp;IF(N(H407)&lt;=0,"Lipsește cantitatea stornată. ","")&amp;IF(AND(N(I407)=IFERROR(INDEX('Facturi emise'!$J$5:$J$1004,MATCH(N407&amp;"|"&amp;D407,'Facturi emise'!$A$5:$A$1004,0)),0),SUMIFS($H$5:$H$1004,$N$5:$N$1004,N407,$D$5:$D$1004,D407,$I$5:$I$1004,I407)&gt;N(G407)),"Stornezi mai mult decât s-a facturat. ","")&amp;IF(AND(N(I407)&gt;0,N(I407)&lt;IFERROR(INDEX('Facturi emise'!$J$5:$J$1004,MATCH(N407&amp;"|"&amp;D407,'Facturi emise'!$A$5:$A$1004,0)),0)),"Reducere de preț pe unitate. ","")))</f>
        <v/>
      </c>
      <c r="N407" s="28" t="str">
        <f>IF(B407="","",IFERROR(INDEX('Registru stornări'!$D$5:$D$304,MATCH(B407,'Registru stornări'!$B$5:$B$304,0)),""))</f>
        <v/>
      </c>
    </row>
    <row r="408" spans="1:14" x14ac:dyDescent="0.2">
      <c r="A408" s="1" t="str">
        <f t="shared" si="18"/>
        <v/>
      </c>
      <c r="B408" s="9"/>
      <c r="C408" s="10" t="str">
        <f>IF(B408="","",COUNTIF(INDEX($B:$B,5):B408,B408))</f>
        <v/>
      </c>
      <c r="D408" s="9"/>
      <c r="E408" s="24" t="str">
        <f>IF(OR(N408="",D408=""),"",IFERROR(INDEX('Facturi emise'!$G$5:$G$1004,MATCH(N408&amp;"|"&amp;D408,'Facturi emise'!$A$5:$A$1004,0)),""))</f>
        <v/>
      </c>
      <c r="F408" s="10" t="str">
        <f>IF(OR(N408="",D408=""),"",IFERROR(INDEX('Facturi emise'!$H$5:$H$1004,MATCH(N408&amp;"|"&amp;D408,'Facturi emise'!$A$5:$A$1004,0)),""))</f>
        <v/>
      </c>
      <c r="G408" s="24" t="str">
        <f>IF(OR(N408="",D408=""),"",IFERROR(INDEX('Facturi emise'!$I$5:$I$1004,MATCH(N408&amp;"|"&amp;D408,'Facturi emise'!$A$5:$A$1004,0)),""))</f>
        <v/>
      </c>
      <c r="H408" s="6"/>
      <c r="I408" s="14" t="str">
        <f>IF(OR(N408="",D408=""),"",IFERROR(INDEX('Facturi emise'!$J$5:$J$1004,MATCH(N408&amp;"|"&amp;D408,'Facturi emise'!$A$5:$A$1004,0)),""))</f>
        <v/>
      </c>
      <c r="J408" s="25" t="str">
        <f>IF(OR(N408="",D408=""),"",IFERROR(INDEX('Facturi emise'!$K$5:$K$1004,MATCH(N408&amp;"|"&amp;D408,'Facturi emise'!$A$5:$A$1004,0)),""))</f>
        <v/>
      </c>
      <c r="K408" s="26" t="str">
        <f t="shared" si="19"/>
        <v/>
      </c>
      <c r="L408" s="26" t="str">
        <f t="shared" si="20"/>
        <v/>
      </c>
      <c r="M408" s="27" t="str">
        <f>IF(B408="","",TRIM(IF(N408="","Factura storno nu există în registru. ",IF(ISNA(MATCH(N408&amp;"|"&amp;D408,'Facturi emise'!$A$5:$A$1004,0)),"Linia nu există în factura inițială. ",""))&amp;IF(N(H408)&lt;=0,"Lipsește cantitatea stornată. ","")&amp;IF(AND(N(I408)=IFERROR(INDEX('Facturi emise'!$J$5:$J$1004,MATCH(N408&amp;"|"&amp;D408,'Facturi emise'!$A$5:$A$1004,0)),0),SUMIFS($H$5:$H$1004,$N$5:$N$1004,N408,$D$5:$D$1004,D408,$I$5:$I$1004,I408)&gt;N(G408)),"Stornezi mai mult decât s-a facturat. ","")&amp;IF(AND(N(I408)&gt;0,N(I408)&lt;IFERROR(INDEX('Facturi emise'!$J$5:$J$1004,MATCH(N408&amp;"|"&amp;D408,'Facturi emise'!$A$5:$A$1004,0)),0)),"Reducere de preț pe unitate. ","")))</f>
        <v/>
      </c>
      <c r="N408" s="28" t="str">
        <f>IF(B408="","",IFERROR(INDEX('Registru stornări'!$D$5:$D$304,MATCH(B408,'Registru stornări'!$B$5:$B$304,0)),""))</f>
        <v/>
      </c>
    </row>
    <row r="409" spans="1:14" x14ac:dyDescent="0.2">
      <c r="A409" s="1" t="str">
        <f t="shared" si="18"/>
        <v/>
      </c>
      <c r="B409" s="9"/>
      <c r="C409" s="10" t="str">
        <f>IF(B409="","",COUNTIF(INDEX($B:$B,5):B409,B409))</f>
        <v/>
      </c>
      <c r="D409" s="9"/>
      <c r="E409" s="24" t="str">
        <f>IF(OR(N409="",D409=""),"",IFERROR(INDEX('Facturi emise'!$G$5:$G$1004,MATCH(N409&amp;"|"&amp;D409,'Facturi emise'!$A$5:$A$1004,0)),""))</f>
        <v/>
      </c>
      <c r="F409" s="10" t="str">
        <f>IF(OR(N409="",D409=""),"",IFERROR(INDEX('Facturi emise'!$H$5:$H$1004,MATCH(N409&amp;"|"&amp;D409,'Facturi emise'!$A$5:$A$1004,0)),""))</f>
        <v/>
      </c>
      <c r="G409" s="24" t="str">
        <f>IF(OR(N409="",D409=""),"",IFERROR(INDEX('Facturi emise'!$I$5:$I$1004,MATCH(N409&amp;"|"&amp;D409,'Facturi emise'!$A$5:$A$1004,0)),""))</f>
        <v/>
      </c>
      <c r="H409" s="6"/>
      <c r="I409" s="14" t="str">
        <f>IF(OR(N409="",D409=""),"",IFERROR(INDEX('Facturi emise'!$J$5:$J$1004,MATCH(N409&amp;"|"&amp;D409,'Facturi emise'!$A$5:$A$1004,0)),""))</f>
        <v/>
      </c>
      <c r="J409" s="25" t="str">
        <f>IF(OR(N409="",D409=""),"",IFERROR(INDEX('Facturi emise'!$K$5:$K$1004,MATCH(N409&amp;"|"&amp;D409,'Facturi emise'!$A$5:$A$1004,0)),""))</f>
        <v/>
      </c>
      <c r="K409" s="26" t="str">
        <f t="shared" si="19"/>
        <v/>
      </c>
      <c r="L409" s="26" t="str">
        <f t="shared" si="20"/>
        <v/>
      </c>
      <c r="M409" s="27" t="str">
        <f>IF(B409="","",TRIM(IF(N409="","Factura storno nu există în registru. ",IF(ISNA(MATCH(N409&amp;"|"&amp;D409,'Facturi emise'!$A$5:$A$1004,0)),"Linia nu există în factura inițială. ",""))&amp;IF(N(H409)&lt;=0,"Lipsește cantitatea stornată. ","")&amp;IF(AND(N(I409)=IFERROR(INDEX('Facturi emise'!$J$5:$J$1004,MATCH(N409&amp;"|"&amp;D409,'Facturi emise'!$A$5:$A$1004,0)),0),SUMIFS($H$5:$H$1004,$N$5:$N$1004,N409,$D$5:$D$1004,D409,$I$5:$I$1004,I409)&gt;N(G409)),"Stornezi mai mult decât s-a facturat. ","")&amp;IF(AND(N(I409)&gt;0,N(I409)&lt;IFERROR(INDEX('Facturi emise'!$J$5:$J$1004,MATCH(N409&amp;"|"&amp;D409,'Facturi emise'!$A$5:$A$1004,0)),0)),"Reducere de preț pe unitate. ","")))</f>
        <v/>
      </c>
      <c r="N409" s="28" t="str">
        <f>IF(B409="","",IFERROR(INDEX('Registru stornări'!$D$5:$D$304,MATCH(B409,'Registru stornări'!$B$5:$B$304,0)),""))</f>
        <v/>
      </c>
    </row>
    <row r="410" spans="1:14" x14ac:dyDescent="0.2">
      <c r="A410" s="1" t="str">
        <f t="shared" si="18"/>
        <v/>
      </c>
      <c r="B410" s="9"/>
      <c r="C410" s="10" t="str">
        <f>IF(B410="","",COUNTIF(INDEX($B:$B,5):B410,B410))</f>
        <v/>
      </c>
      <c r="D410" s="9"/>
      <c r="E410" s="24" t="str">
        <f>IF(OR(N410="",D410=""),"",IFERROR(INDEX('Facturi emise'!$G$5:$G$1004,MATCH(N410&amp;"|"&amp;D410,'Facturi emise'!$A$5:$A$1004,0)),""))</f>
        <v/>
      </c>
      <c r="F410" s="10" t="str">
        <f>IF(OR(N410="",D410=""),"",IFERROR(INDEX('Facturi emise'!$H$5:$H$1004,MATCH(N410&amp;"|"&amp;D410,'Facturi emise'!$A$5:$A$1004,0)),""))</f>
        <v/>
      </c>
      <c r="G410" s="24" t="str">
        <f>IF(OR(N410="",D410=""),"",IFERROR(INDEX('Facturi emise'!$I$5:$I$1004,MATCH(N410&amp;"|"&amp;D410,'Facturi emise'!$A$5:$A$1004,0)),""))</f>
        <v/>
      </c>
      <c r="H410" s="6"/>
      <c r="I410" s="14" t="str">
        <f>IF(OR(N410="",D410=""),"",IFERROR(INDEX('Facturi emise'!$J$5:$J$1004,MATCH(N410&amp;"|"&amp;D410,'Facturi emise'!$A$5:$A$1004,0)),""))</f>
        <v/>
      </c>
      <c r="J410" s="25" t="str">
        <f>IF(OR(N410="",D410=""),"",IFERROR(INDEX('Facturi emise'!$K$5:$K$1004,MATCH(N410&amp;"|"&amp;D410,'Facturi emise'!$A$5:$A$1004,0)),""))</f>
        <v/>
      </c>
      <c r="K410" s="26" t="str">
        <f t="shared" si="19"/>
        <v/>
      </c>
      <c r="L410" s="26" t="str">
        <f t="shared" si="20"/>
        <v/>
      </c>
      <c r="M410" s="27" t="str">
        <f>IF(B410="","",TRIM(IF(N410="","Factura storno nu există în registru. ",IF(ISNA(MATCH(N410&amp;"|"&amp;D410,'Facturi emise'!$A$5:$A$1004,0)),"Linia nu există în factura inițială. ",""))&amp;IF(N(H410)&lt;=0,"Lipsește cantitatea stornată. ","")&amp;IF(AND(N(I410)=IFERROR(INDEX('Facturi emise'!$J$5:$J$1004,MATCH(N410&amp;"|"&amp;D410,'Facturi emise'!$A$5:$A$1004,0)),0),SUMIFS($H$5:$H$1004,$N$5:$N$1004,N410,$D$5:$D$1004,D410,$I$5:$I$1004,I410)&gt;N(G410)),"Stornezi mai mult decât s-a facturat. ","")&amp;IF(AND(N(I410)&gt;0,N(I410)&lt;IFERROR(INDEX('Facturi emise'!$J$5:$J$1004,MATCH(N410&amp;"|"&amp;D410,'Facturi emise'!$A$5:$A$1004,0)),0)),"Reducere de preț pe unitate. ","")))</f>
        <v/>
      </c>
      <c r="N410" s="28" t="str">
        <f>IF(B410="","",IFERROR(INDEX('Registru stornări'!$D$5:$D$304,MATCH(B410,'Registru stornări'!$B$5:$B$304,0)),""))</f>
        <v/>
      </c>
    </row>
    <row r="411" spans="1:14" x14ac:dyDescent="0.2">
      <c r="A411" s="1" t="str">
        <f t="shared" si="18"/>
        <v/>
      </c>
      <c r="B411" s="9"/>
      <c r="C411" s="10" t="str">
        <f>IF(B411="","",COUNTIF(INDEX($B:$B,5):B411,B411))</f>
        <v/>
      </c>
      <c r="D411" s="9"/>
      <c r="E411" s="24" t="str">
        <f>IF(OR(N411="",D411=""),"",IFERROR(INDEX('Facturi emise'!$G$5:$G$1004,MATCH(N411&amp;"|"&amp;D411,'Facturi emise'!$A$5:$A$1004,0)),""))</f>
        <v/>
      </c>
      <c r="F411" s="10" t="str">
        <f>IF(OR(N411="",D411=""),"",IFERROR(INDEX('Facturi emise'!$H$5:$H$1004,MATCH(N411&amp;"|"&amp;D411,'Facturi emise'!$A$5:$A$1004,0)),""))</f>
        <v/>
      </c>
      <c r="G411" s="24" t="str">
        <f>IF(OR(N411="",D411=""),"",IFERROR(INDEX('Facturi emise'!$I$5:$I$1004,MATCH(N411&amp;"|"&amp;D411,'Facturi emise'!$A$5:$A$1004,0)),""))</f>
        <v/>
      </c>
      <c r="H411" s="6"/>
      <c r="I411" s="14" t="str">
        <f>IF(OR(N411="",D411=""),"",IFERROR(INDEX('Facturi emise'!$J$5:$J$1004,MATCH(N411&amp;"|"&amp;D411,'Facturi emise'!$A$5:$A$1004,0)),""))</f>
        <v/>
      </c>
      <c r="J411" s="25" t="str">
        <f>IF(OR(N411="",D411=""),"",IFERROR(INDEX('Facturi emise'!$K$5:$K$1004,MATCH(N411&amp;"|"&amp;D411,'Facturi emise'!$A$5:$A$1004,0)),""))</f>
        <v/>
      </c>
      <c r="K411" s="26" t="str">
        <f t="shared" si="19"/>
        <v/>
      </c>
      <c r="L411" s="26" t="str">
        <f t="shared" si="20"/>
        <v/>
      </c>
      <c r="M411" s="27" t="str">
        <f>IF(B411="","",TRIM(IF(N411="","Factura storno nu există în registru. ",IF(ISNA(MATCH(N411&amp;"|"&amp;D411,'Facturi emise'!$A$5:$A$1004,0)),"Linia nu există în factura inițială. ",""))&amp;IF(N(H411)&lt;=0,"Lipsește cantitatea stornată. ","")&amp;IF(AND(N(I411)=IFERROR(INDEX('Facturi emise'!$J$5:$J$1004,MATCH(N411&amp;"|"&amp;D411,'Facturi emise'!$A$5:$A$1004,0)),0),SUMIFS($H$5:$H$1004,$N$5:$N$1004,N411,$D$5:$D$1004,D411,$I$5:$I$1004,I411)&gt;N(G411)),"Stornezi mai mult decât s-a facturat. ","")&amp;IF(AND(N(I411)&gt;0,N(I411)&lt;IFERROR(INDEX('Facturi emise'!$J$5:$J$1004,MATCH(N411&amp;"|"&amp;D411,'Facturi emise'!$A$5:$A$1004,0)),0)),"Reducere de preț pe unitate. ","")))</f>
        <v/>
      </c>
      <c r="N411" s="28" t="str">
        <f>IF(B411="","",IFERROR(INDEX('Registru stornări'!$D$5:$D$304,MATCH(B411,'Registru stornări'!$B$5:$B$304,0)),""))</f>
        <v/>
      </c>
    </row>
    <row r="412" spans="1:14" x14ac:dyDescent="0.2">
      <c r="A412" s="1" t="str">
        <f t="shared" si="18"/>
        <v/>
      </c>
      <c r="B412" s="9"/>
      <c r="C412" s="10" t="str">
        <f>IF(B412="","",COUNTIF(INDEX($B:$B,5):B412,B412))</f>
        <v/>
      </c>
      <c r="D412" s="9"/>
      <c r="E412" s="24" t="str">
        <f>IF(OR(N412="",D412=""),"",IFERROR(INDEX('Facturi emise'!$G$5:$G$1004,MATCH(N412&amp;"|"&amp;D412,'Facturi emise'!$A$5:$A$1004,0)),""))</f>
        <v/>
      </c>
      <c r="F412" s="10" t="str">
        <f>IF(OR(N412="",D412=""),"",IFERROR(INDEX('Facturi emise'!$H$5:$H$1004,MATCH(N412&amp;"|"&amp;D412,'Facturi emise'!$A$5:$A$1004,0)),""))</f>
        <v/>
      </c>
      <c r="G412" s="24" t="str">
        <f>IF(OR(N412="",D412=""),"",IFERROR(INDEX('Facturi emise'!$I$5:$I$1004,MATCH(N412&amp;"|"&amp;D412,'Facturi emise'!$A$5:$A$1004,0)),""))</f>
        <v/>
      </c>
      <c r="H412" s="6"/>
      <c r="I412" s="14" t="str">
        <f>IF(OR(N412="",D412=""),"",IFERROR(INDEX('Facturi emise'!$J$5:$J$1004,MATCH(N412&amp;"|"&amp;D412,'Facturi emise'!$A$5:$A$1004,0)),""))</f>
        <v/>
      </c>
      <c r="J412" s="25" t="str">
        <f>IF(OR(N412="",D412=""),"",IFERROR(INDEX('Facturi emise'!$K$5:$K$1004,MATCH(N412&amp;"|"&amp;D412,'Facturi emise'!$A$5:$A$1004,0)),""))</f>
        <v/>
      </c>
      <c r="K412" s="26" t="str">
        <f t="shared" si="19"/>
        <v/>
      </c>
      <c r="L412" s="26" t="str">
        <f t="shared" si="20"/>
        <v/>
      </c>
      <c r="M412" s="27" t="str">
        <f>IF(B412="","",TRIM(IF(N412="","Factura storno nu există în registru. ",IF(ISNA(MATCH(N412&amp;"|"&amp;D412,'Facturi emise'!$A$5:$A$1004,0)),"Linia nu există în factura inițială. ",""))&amp;IF(N(H412)&lt;=0,"Lipsește cantitatea stornată. ","")&amp;IF(AND(N(I412)=IFERROR(INDEX('Facturi emise'!$J$5:$J$1004,MATCH(N412&amp;"|"&amp;D412,'Facturi emise'!$A$5:$A$1004,0)),0),SUMIFS($H$5:$H$1004,$N$5:$N$1004,N412,$D$5:$D$1004,D412,$I$5:$I$1004,I412)&gt;N(G412)),"Stornezi mai mult decât s-a facturat. ","")&amp;IF(AND(N(I412)&gt;0,N(I412)&lt;IFERROR(INDEX('Facturi emise'!$J$5:$J$1004,MATCH(N412&amp;"|"&amp;D412,'Facturi emise'!$A$5:$A$1004,0)),0)),"Reducere de preț pe unitate. ","")))</f>
        <v/>
      </c>
      <c r="N412" s="28" t="str">
        <f>IF(B412="","",IFERROR(INDEX('Registru stornări'!$D$5:$D$304,MATCH(B412,'Registru stornări'!$B$5:$B$304,0)),""))</f>
        <v/>
      </c>
    </row>
    <row r="413" spans="1:14" x14ac:dyDescent="0.2">
      <c r="A413" s="1" t="str">
        <f t="shared" si="18"/>
        <v/>
      </c>
      <c r="B413" s="9"/>
      <c r="C413" s="10" t="str">
        <f>IF(B413="","",COUNTIF(INDEX($B:$B,5):B413,B413))</f>
        <v/>
      </c>
      <c r="D413" s="9"/>
      <c r="E413" s="24" t="str">
        <f>IF(OR(N413="",D413=""),"",IFERROR(INDEX('Facturi emise'!$G$5:$G$1004,MATCH(N413&amp;"|"&amp;D413,'Facturi emise'!$A$5:$A$1004,0)),""))</f>
        <v/>
      </c>
      <c r="F413" s="10" t="str">
        <f>IF(OR(N413="",D413=""),"",IFERROR(INDEX('Facturi emise'!$H$5:$H$1004,MATCH(N413&amp;"|"&amp;D413,'Facturi emise'!$A$5:$A$1004,0)),""))</f>
        <v/>
      </c>
      <c r="G413" s="24" t="str">
        <f>IF(OR(N413="",D413=""),"",IFERROR(INDEX('Facturi emise'!$I$5:$I$1004,MATCH(N413&amp;"|"&amp;D413,'Facturi emise'!$A$5:$A$1004,0)),""))</f>
        <v/>
      </c>
      <c r="H413" s="6"/>
      <c r="I413" s="14" t="str">
        <f>IF(OR(N413="",D413=""),"",IFERROR(INDEX('Facturi emise'!$J$5:$J$1004,MATCH(N413&amp;"|"&amp;D413,'Facturi emise'!$A$5:$A$1004,0)),""))</f>
        <v/>
      </c>
      <c r="J413" s="25" t="str">
        <f>IF(OR(N413="",D413=""),"",IFERROR(INDEX('Facturi emise'!$K$5:$K$1004,MATCH(N413&amp;"|"&amp;D413,'Facturi emise'!$A$5:$A$1004,0)),""))</f>
        <v/>
      </c>
      <c r="K413" s="26" t="str">
        <f t="shared" si="19"/>
        <v/>
      </c>
      <c r="L413" s="26" t="str">
        <f t="shared" si="20"/>
        <v/>
      </c>
      <c r="M413" s="27" t="str">
        <f>IF(B413="","",TRIM(IF(N413="","Factura storno nu există în registru. ",IF(ISNA(MATCH(N413&amp;"|"&amp;D413,'Facturi emise'!$A$5:$A$1004,0)),"Linia nu există în factura inițială. ",""))&amp;IF(N(H413)&lt;=0,"Lipsește cantitatea stornată. ","")&amp;IF(AND(N(I413)=IFERROR(INDEX('Facturi emise'!$J$5:$J$1004,MATCH(N413&amp;"|"&amp;D413,'Facturi emise'!$A$5:$A$1004,0)),0),SUMIFS($H$5:$H$1004,$N$5:$N$1004,N413,$D$5:$D$1004,D413,$I$5:$I$1004,I413)&gt;N(G413)),"Stornezi mai mult decât s-a facturat. ","")&amp;IF(AND(N(I413)&gt;0,N(I413)&lt;IFERROR(INDEX('Facturi emise'!$J$5:$J$1004,MATCH(N413&amp;"|"&amp;D413,'Facturi emise'!$A$5:$A$1004,0)),0)),"Reducere de preț pe unitate. ","")))</f>
        <v/>
      </c>
      <c r="N413" s="28" t="str">
        <f>IF(B413="","",IFERROR(INDEX('Registru stornări'!$D$5:$D$304,MATCH(B413,'Registru stornări'!$B$5:$B$304,0)),""))</f>
        <v/>
      </c>
    </row>
    <row r="414" spans="1:14" x14ac:dyDescent="0.2">
      <c r="A414" s="1" t="str">
        <f t="shared" si="18"/>
        <v/>
      </c>
      <c r="B414" s="9"/>
      <c r="C414" s="10" t="str">
        <f>IF(B414="","",COUNTIF(INDEX($B:$B,5):B414,B414))</f>
        <v/>
      </c>
      <c r="D414" s="9"/>
      <c r="E414" s="24" t="str">
        <f>IF(OR(N414="",D414=""),"",IFERROR(INDEX('Facturi emise'!$G$5:$G$1004,MATCH(N414&amp;"|"&amp;D414,'Facturi emise'!$A$5:$A$1004,0)),""))</f>
        <v/>
      </c>
      <c r="F414" s="10" t="str">
        <f>IF(OR(N414="",D414=""),"",IFERROR(INDEX('Facturi emise'!$H$5:$H$1004,MATCH(N414&amp;"|"&amp;D414,'Facturi emise'!$A$5:$A$1004,0)),""))</f>
        <v/>
      </c>
      <c r="G414" s="24" t="str">
        <f>IF(OR(N414="",D414=""),"",IFERROR(INDEX('Facturi emise'!$I$5:$I$1004,MATCH(N414&amp;"|"&amp;D414,'Facturi emise'!$A$5:$A$1004,0)),""))</f>
        <v/>
      </c>
      <c r="H414" s="6"/>
      <c r="I414" s="14" t="str">
        <f>IF(OR(N414="",D414=""),"",IFERROR(INDEX('Facturi emise'!$J$5:$J$1004,MATCH(N414&amp;"|"&amp;D414,'Facturi emise'!$A$5:$A$1004,0)),""))</f>
        <v/>
      </c>
      <c r="J414" s="25" t="str">
        <f>IF(OR(N414="",D414=""),"",IFERROR(INDEX('Facturi emise'!$K$5:$K$1004,MATCH(N414&amp;"|"&amp;D414,'Facturi emise'!$A$5:$A$1004,0)),""))</f>
        <v/>
      </c>
      <c r="K414" s="26" t="str">
        <f t="shared" si="19"/>
        <v/>
      </c>
      <c r="L414" s="26" t="str">
        <f t="shared" si="20"/>
        <v/>
      </c>
      <c r="M414" s="27" t="str">
        <f>IF(B414="","",TRIM(IF(N414="","Factura storno nu există în registru. ",IF(ISNA(MATCH(N414&amp;"|"&amp;D414,'Facturi emise'!$A$5:$A$1004,0)),"Linia nu există în factura inițială. ",""))&amp;IF(N(H414)&lt;=0,"Lipsește cantitatea stornată. ","")&amp;IF(AND(N(I414)=IFERROR(INDEX('Facturi emise'!$J$5:$J$1004,MATCH(N414&amp;"|"&amp;D414,'Facturi emise'!$A$5:$A$1004,0)),0),SUMIFS($H$5:$H$1004,$N$5:$N$1004,N414,$D$5:$D$1004,D414,$I$5:$I$1004,I414)&gt;N(G414)),"Stornezi mai mult decât s-a facturat. ","")&amp;IF(AND(N(I414)&gt;0,N(I414)&lt;IFERROR(INDEX('Facturi emise'!$J$5:$J$1004,MATCH(N414&amp;"|"&amp;D414,'Facturi emise'!$A$5:$A$1004,0)),0)),"Reducere de preț pe unitate. ","")))</f>
        <v/>
      </c>
      <c r="N414" s="28" t="str">
        <f>IF(B414="","",IFERROR(INDEX('Registru stornări'!$D$5:$D$304,MATCH(B414,'Registru stornări'!$B$5:$B$304,0)),""))</f>
        <v/>
      </c>
    </row>
    <row r="415" spans="1:14" x14ac:dyDescent="0.2">
      <c r="A415" s="1" t="str">
        <f t="shared" si="18"/>
        <v/>
      </c>
      <c r="B415" s="9"/>
      <c r="C415" s="10" t="str">
        <f>IF(B415="","",COUNTIF(INDEX($B:$B,5):B415,B415))</f>
        <v/>
      </c>
      <c r="D415" s="9"/>
      <c r="E415" s="24" t="str">
        <f>IF(OR(N415="",D415=""),"",IFERROR(INDEX('Facturi emise'!$G$5:$G$1004,MATCH(N415&amp;"|"&amp;D415,'Facturi emise'!$A$5:$A$1004,0)),""))</f>
        <v/>
      </c>
      <c r="F415" s="10" t="str">
        <f>IF(OR(N415="",D415=""),"",IFERROR(INDEX('Facturi emise'!$H$5:$H$1004,MATCH(N415&amp;"|"&amp;D415,'Facturi emise'!$A$5:$A$1004,0)),""))</f>
        <v/>
      </c>
      <c r="G415" s="24" t="str">
        <f>IF(OR(N415="",D415=""),"",IFERROR(INDEX('Facturi emise'!$I$5:$I$1004,MATCH(N415&amp;"|"&amp;D415,'Facturi emise'!$A$5:$A$1004,0)),""))</f>
        <v/>
      </c>
      <c r="H415" s="6"/>
      <c r="I415" s="14" t="str">
        <f>IF(OR(N415="",D415=""),"",IFERROR(INDEX('Facturi emise'!$J$5:$J$1004,MATCH(N415&amp;"|"&amp;D415,'Facturi emise'!$A$5:$A$1004,0)),""))</f>
        <v/>
      </c>
      <c r="J415" s="25" t="str">
        <f>IF(OR(N415="",D415=""),"",IFERROR(INDEX('Facturi emise'!$K$5:$K$1004,MATCH(N415&amp;"|"&amp;D415,'Facturi emise'!$A$5:$A$1004,0)),""))</f>
        <v/>
      </c>
      <c r="K415" s="26" t="str">
        <f t="shared" si="19"/>
        <v/>
      </c>
      <c r="L415" s="26" t="str">
        <f t="shared" si="20"/>
        <v/>
      </c>
      <c r="M415" s="27" t="str">
        <f>IF(B415="","",TRIM(IF(N415="","Factura storno nu există în registru. ",IF(ISNA(MATCH(N415&amp;"|"&amp;D415,'Facturi emise'!$A$5:$A$1004,0)),"Linia nu există în factura inițială. ",""))&amp;IF(N(H415)&lt;=0,"Lipsește cantitatea stornată. ","")&amp;IF(AND(N(I415)=IFERROR(INDEX('Facturi emise'!$J$5:$J$1004,MATCH(N415&amp;"|"&amp;D415,'Facturi emise'!$A$5:$A$1004,0)),0),SUMIFS($H$5:$H$1004,$N$5:$N$1004,N415,$D$5:$D$1004,D415,$I$5:$I$1004,I415)&gt;N(G415)),"Stornezi mai mult decât s-a facturat. ","")&amp;IF(AND(N(I415)&gt;0,N(I415)&lt;IFERROR(INDEX('Facturi emise'!$J$5:$J$1004,MATCH(N415&amp;"|"&amp;D415,'Facturi emise'!$A$5:$A$1004,0)),0)),"Reducere de preț pe unitate. ","")))</f>
        <v/>
      </c>
      <c r="N415" s="28" t="str">
        <f>IF(B415="","",IFERROR(INDEX('Registru stornări'!$D$5:$D$304,MATCH(B415,'Registru stornări'!$B$5:$B$304,0)),""))</f>
        <v/>
      </c>
    </row>
    <row r="416" spans="1:14" x14ac:dyDescent="0.2">
      <c r="A416" s="1" t="str">
        <f t="shared" si="18"/>
        <v/>
      </c>
      <c r="B416" s="9"/>
      <c r="C416" s="10" t="str">
        <f>IF(B416="","",COUNTIF(INDEX($B:$B,5):B416,B416))</f>
        <v/>
      </c>
      <c r="D416" s="9"/>
      <c r="E416" s="24" t="str">
        <f>IF(OR(N416="",D416=""),"",IFERROR(INDEX('Facturi emise'!$G$5:$G$1004,MATCH(N416&amp;"|"&amp;D416,'Facturi emise'!$A$5:$A$1004,0)),""))</f>
        <v/>
      </c>
      <c r="F416" s="10" t="str">
        <f>IF(OR(N416="",D416=""),"",IFERROR(INDEX('Facturi emise'!$H$5:$H$1004,MATCH(N416&amp;"|"&amp;D416,'Facturi emise'!$A$5:$A$1004,0)),""))</f>
        <v/>
      </c>
      <c r="G416" s="24" t="str">
        <f>IF(OR(N416="",D416=""),"",IFERROR(INDEX('Facturi emise'!$I$5:$I$1004,MATCH(N416&amp;"|"&amp;D416,'Facturi emise'!$A$5:$A$1004,0)),""))</f>
        <v/>
      </c>
      <c r="H416" s="6"/>
      <c r="I416" s="14" t="str">
        <f>IF(OR(N416="",D416=""),"",IFERROR(INDEX('Facturi emise'!$J$5:$J$1004,MATCH(N416&amp;"|"&amp;D416,'Facturi emise'!$A$5:$A$1004,0)),""))</f>
        <v/>
      </c>
      <c r="J416" s="25" t="str">
        <f>IF(OR(N416="",D416=""),"",IFERROR(INDEX('Facturi emise'!$K$5:$K$1004,MATCH(N416&amp;"|"&amp;D416,'Facturi emise'!$A$5:$A$1004,0)),""))</f>
        <v/>
      </c>
      <c r="K416" s="26" t="str">
        <f t="shared" si="19"/>
        <v/>
      </c>
      <c r="L416" s="26" t="str">
        <f t="shared" si="20"/>
        <v/>
      </c>
      <c r="M416" s="27" t="str">
        <f>IF(B416="","",TRIM(IF(N416="","Factura storno nu există în registru. ",IF(ISNA(MATCH(N416&amp;"|"&amp;D416,'Facturi emise'!$A$5:$A$1004,0)),"Linia nu există în factura inițială. ",""))&amp;IF(N(H416)&lt;=0,"Lipsește cantitatea stornată. ","")&amp;IF(AND(N(I416)=IFERROR(INDEX('Facturi emise'!$J$5:$J$1004,MATCH(N416&amp;"|"&amp;D416,'Facturi emise'!$A$5:$A$1004,0)),0),SUMIFS($H$5:$H$1004,$N$5:$N$1004,N416,$D$5:$D$1004,D416,$I$5:$I$1004,I416)&gt;N(G416)),"Stornezi mai mult decât s-a facturat. ","")&amp;IF(AND(N(I416)&gt;0,N(I416)&lt;IFERROR(INDEX('Facturi emise'!$J$5:$J$1004,MATCH(N416&amp;"|"&amp;D416,'Facturi emise'!$A$5:$A$1004,0)),0)),"Reducere de preț pe unitate. ","")))</f>
        <v/>
      </c>
      <c r="N416" s="28" t="str">
        <f>IF(B416="","",IFERROR(INDEX('Registru stornări'!$D$5:$D$304,MATCH(B416,'Registru stornări'!$B$5:$B$304,0)),""))</f>
        <v/>
      </c>
    </row>
    <row r="417" spans="1:14" x14ac:dyDescent="0.2">
      <c r="A417" s="1" t="str">
        <f t="shared" si="18"/>
        <v/>
      </c>
      <c r="B417" s="9"/>
      <c r="C417" s="10" t="str">
        <f>IF(B417="","",COUNTIF(INDEX($B:$B,5):B417,B417))</f>
        <v/>
      </c>
      <c r="D417" s="9"/>
      <c r="E417" s="24" t="str">
        <f>IF(OR(N417="",D417=""),"",IFERROR(INDEX('Facturi emise'!$G$5:$G$1004,MATCH(N417&amp;"|"&amp;D417,'Facturi emise'!$A$5:$A$1004,0)),""))</f>
        <v/>
      </c>
      <c r="F417" s="10" t="str">
        <f>IF(OR(N417="",D417=""),"",IFERROR(INDEX('Facturi emise'!$H$5:$H$1004,MATCH(N417&amp;"|"&amp;D417,'Facturi emise'!$A$5:$A$1004,0)),""))</f>
        <v/>
      </c>
      <c r="G417" s="24" t="str">
        <f>IF(OR(N417="",D417=""),"",IFERROR(INDEX('Facturi emise'!$I$5:$I$1004,MATCH(N417&amp;"|"&amp;D417,'Facturi emise'!$A$5:$A$1004,0)),""))</f>
        <v/>
      </c>
      <c r="H417" s="6"/>
      <c r="I417" s="14" t="str">
        <f>IF(OR(N417="",D417=""),"",IFERROR(INDEX('Facturi emise'!$J$5:$J$1004,MATCH(N417&amp;"|"&amp;D417,'Facturi emise'!$A$5:$A$1004,0)),""))</f>
        <v/>
      </c>
      <c r="J417" s="25" t="str">
        <f>IF(OR(N417="",D417=""),"",IFERROR(INDEX('Facturi emise'!$K$5:$K$1004,MATCH(N417&amp;"|"&amp;D417,'Facturi emise'!$A$5:$A$1004,0)),""))</f>
        <v/>
      </c>
      <c r="K417" s="26" t="str">
        <f t="shared" si="19"/>
        <v/>
      </c>
      <c r="L417" s="26" t="str">
        <f t="shared" si="20"/>
        <v/>
      </c>
      <c r="M417" s="27" t="str">
        <f>IF(B417="","",TRIM(IF(N417="","Factura storno nu există în registru. ",IF(ISNA(MATCH(N417&amp;"|"&amp;D417,'Facturi emise'!$A$5:$A$1004,0)),"Linia nu există în factura inițială. ",""))&amp;IF(N(H417)&lt;=0,"Lipsește cantitatea stornată. ","")&amp;IF(AND(N(I417)=IFERROR(INDEX('Facturi emise'!$J$5:$J$1004,MATCH(N417&amp;"|"&amp;D417,'Facturi emise'!$A$5:$A$1004,0)),0),SUMIFS($H$5:$H$1004,$N$5:$N$1004,N417,$D$5:$D$1004,D417,$I$5:$I$1004,I417)&gt;N(G417)),"Stornezi mai mult decât s-a facturat. ","")&amp;IF(AND(N(I417)&gt;0,N(I417)&lt;IFERROR(INDEX('Facturi emise'!$J$5:$J$1004,MATCH(N417&amp;"|"&amp;D417,'Facturi emise'!$A$5:$A$1004,0)),0)),"Reducere de preț pe unitate. ","")))</f>
        <v/>
      </c>
      <c r="N417" s="28" t="str">
        <f>IF(B417="","",IFERROR(INDEX('Registru stornări'!$D$5:$D$304,MATCH(B417,'Registru stornări'!$B$5:$B$304,0)),""))</f>
        <v/>
      </c>
    </row>
    <row r="418" spans="1:14" x14ac:dyDescent="0.2">
      <c r="A418" s="1" t="str">
        <f t="shared" si="18"/>
        <v/>
      </c>
      <c r="B418" s="9"/>
      <c r="C418" s="10" t="str">
        <f>IF(B418="","",COUNTIF(INDEX($B:$B,5):B418,B418))</f>
        <v/>
      </c>
      <c r="D418" s="9"/>
      <c r="E418" s="24" t="str">
        <f>IF(OR(N418="",D418=""),"",IFERROR(INDEX('Facturi emise'!$G$5:$G$1004,MATCH(N418&amp;"|"&amp;D418,'Facturi emise'!$A$5:$A$1004,0)),""))</f>
        <v/>
      </c>
      <c r="F418" s="10" t="str">
        <f>IF(OR(N418="",D418=""),"",IFERROR(INDEX('Facturi emise'!$H$5:$H$1004,MATCH(N418&amp;"|"&amp;D418,'Facturi emise'!$A$5:$A$1004,0)),""))</f>
        <v/>
      </c>
      <c r="G418" s="24" t="str">
        <f>IF(OR(N418="",D418=""),"",IFERROR(INDEX('Facturi emise'!$I$5:$I$1004,MATCH(N418&amp;"|"&amp;D418,'Facturi emise'!$A$5:$A$1004,0)),""))</f>
        <v/>
      </c>
      <c r="H418" s="6"/>
      <c r="I418" s="14" t="str">
        <f>IF(OR(N418="",D418=""),"",IFERROR(INDEX('Facturi emise'!$J$5:$J$1004,MATCH(N418&amp;"|"&amp;D418,'Facturi emise'!$A$5:$A$1004,0)),""))</f>
        <v/>
      </c>
      <c r="J418" s="25" t="str">
        <f>IF(OR(N418="",D418=""),"",IFERROR(INDEX('Facturi emise'!$K$5:$K$1004,MATCH(N418&amp;"|"&amp;D418,'Facturi emise'!$A$5:$A$1004,0)),""))</f>
        <v/>
      </c>
      <c r="K418" s="26" t="str">
        <f t="shared" si="19"/>
        <v/>
      </c>
      <c r="L418" s="26" t="str">
        <f t="shared" si="20"/>
        <v/>
      </c>
      <c r="M418" s="27" t="str">
        <f>IF(B418="","",TRIM(IF(N418="","Factura storno nu există în registru. ",IF(ISNA(MATCH(N418&amp;"|"&amp;D418,'Facturi emise'!$A$5:$A$1004,0)),"Linia nu există în factura inițială. ",""))&amp;IF(N(H418)&lt;=0,"Lipsește cantitatea stornată. ","")&amp;IF(AND(N(I418)=IFERROR(INDEX('Facturi emise'!$J$5:$J$1004,MATCH(N418&amp;"|"&amp;D418,'Facturi emise'!$A$5:$A$1004,0)),0),SUMIFS($H$5:$H$1004,$N$5:$N$1004,N418,$D$5:$D$1004,D418,$I$5:$I$1004,I418)&gt;N(G418)),"Stornezi mai mult decât s-a facturat. ","")&amp;IF(AND(N(I418)&gt;0,N(I418)&lt;IFERROR(INDEX('Facturi emise'!$J$5:$J$1004,MATCH(N418&amp;"|"&amp;D418,'Facturi emise'!$A$5:$A$1004,0)),0)),"Reducere de preț pe unitate. ","")))</f>
        <v/>
      </c>
      <c r="N418" s="28" t="str">
        <f>IF(B418="","",IFERROR(INDEX('Registru stornări'!$D$5:$D$304,MATCH(B418,'Registru stornări'!$B$5:$B$304,0)),""))</f>
        <v/>
      </c>
    </row>
    <row r="419" spans="1:14" x14ac:dyDescent="0.2">
      <c r="A419" s="1" t="str">
        <f t="shared" si="18"/>
        <v/>
      </c>
      <c r="B419" s="9"/>
      <c r="C419" s="10" t="str">
        <f>IF(B419="","",COUNTIF(INDEX($B:$B,5):B419,B419))</f>
        <v/>
      </c>
      <c r="D419" s="9"/>
      <c r="E419" s="24" t="str">
        <f>IF(OR(N419="",D419=""),"",IFERROR(INDEX('Facturi emise'!$G$5:$G$1004,MATCH(N419&amp;"|"&amp;D419,'Facturi emise'!$A$5:$A$1004,0)),""))</f>
        <v/>
      </c>
      <c r="F419" s="10" t="str">
        <f>IF(OR(N419="",D419=""),"",IFERROR(INDEX('Facturi emise'!$H$5:$H$1004,MATCH(N419&amp;"|"&amp;D419,'Facturi emise'!$A$5:$A$1004,0)),""))</f>
        <v/>
      </c>
      <c r="G419" s="24" t="str">
        <f>IF(OR(N419="",D419=""),"",IFERROR(INDEX('Facturi emise'!$I$5:$I$1004,MATCH(N419&amp;"|"&amp;D419,'Facturi emise'!$A$5:$A$1004,0)),""))</f>
        <v/>
      </c>
      <c r="H419" s="6"/>
      <c r="I419" s="14" t="str">
        <f>IF(OR(N419="",D419=""),"",IFERROR(INDEX('Facturi emise'!$J$5:$J$1004,MATCH(N419&amp;"|"&amp;D419,'Facturi emise'!$A$5:$A$1004,0)),""))</f>
        <v/>
      </c>
      <c r="J419" s="25" t="str">
        <f>IF(OR(N419="",D419=""),"",IFERROR(INDEX('Facturi emise'!$K$5:$K$1004,MATCH(N419&amp;"|"&amp;D419,'Facturi emise'!$A$5:$A$1004,0)),""))</f>
        <v/>
      </c>
      <c r="K419" s="26" t="str">
        <f t="shared" si="19"/>
        <v/>
      </c>
      <c r="L419" s="26" t="str">
        <f t="shared" si="20"/>
        <v/>
      </c>
      <c r="M419" s="27" t="str">
        <f>IF(B419="","",TRIM(IF(N419="","Factura storno nu există în registru. ",IF(ISNA(MATCH(N419&amp;"|"&amp;D419,'Facturi emise'!$A$5:$A$1004,0)),"Linia nu există în factura inițială. ",""))&amp;IF(N(H419)&lt;=0,"Lipsește cantitatea stornată. ","")&amp;IF(AND(N(I419)=IFERROR(INDEX('Facturi emise'!$J$5:$J$1004,MATCH(N419&amp;"|"&amp;D419,'Facturi emise'!$A$5:$A$1004,0)),0),SUMIFS($H$5:$H$1004,$N$5:$N$1004,N419,$D$5:$D$1004,D419,$I$5:$I$1004,I419)&gt;N(G419)),"Stornezi mai mult decât s-a facturat. ","")&amp;IF(AND(N(I419)&gt;0,N(I419)&lt;IFERROR(INDEX('Facturi emise'!$J$5:$J$1004,MATCH(N419&amp;"|"&amp;D419,'Facturi emise'!$A$5:$A$1004,0)),0)),"Reducere de preț pe unitate. ","")))</f>
        <v/>
      </c>
      <c r="N419" s="28" t="str">
        <f>IF(B419="","",IFERROR(INDEX('Registru stornări'!$D$5:$D$304,MATCH(B419,'Registru stornări'!$B$5:$B$304,0)),""))</f>
        <v/>
      </c>
    </row>
    <row r="420" spans="1:14" x14ac:dyDescent="0.2">
      <c r="A420" s="1" t="str">
        <f t="shared" si="18"/>
        <v/>
      </c>
      <c r="B420" s="9"/>
      <c r="C420" s="10" t="str">
        <f>IF(B420="","",COUNTIF(INDEX($B:$B,5):B420,B420))</f>
        <v/>
      </c>
      <c r="D420" s="9"/>
      <c r="E420" s="24" t="str">
        <f>IF(OR(N420="",D420=""),"",IFERROR(INDEX('Facturi emise'!$G$5:$G$1004,MATCH(N420&amp;"|"&amp;D420,'Facturi emise'!$A$5:$A$1004,0)),""))</f>
        <v/>
      </c>
      <c r="F420" s="10" t="str">
        <f>IF(OR(N420="",D420=""),"",IFERROR(INDEX('Facturi emise'!$H$5:$H$1004,MATCH(N420&amp;"|"&amp;D420,'Facturi emise'!$A$5:$A$1004,0)),""))</f>
        <v/>
      </c>
      <c r="G420" s="24" t="str">
        <f>IF(OR(N420="",D420=""),"",IFERROR(INDEX('Facturi emise'!$I$5:$I$1004,MATCH(N420&amp;"|"&amp;D420,'Facturi emise'!$A$5:$A$1004,0)),""))</f>
        <v/>
      </c>
      <c r="H420" s="6"/>
      <c r="I420" s="14" t="str">
        <f>IF(OR(N420="",D420=""),"",IFERROR(INDEX('Facturi emise'!$J$5:$J$1004,MATCH(N420&amp;"|"&amp;D420,'Facturi emise'!$A$5:$A$1004,0)),""))</f>
        <v/>
      </c>
      <c r="J420" s="25" t="str">
        <f>IF(OR(N420="",D420=""),"",IFERROR(INDEX('Facturi emise'!$K$5:$K$1004,MATCH(N420&amp;"|"&amp;D420,'Facturi emise'!$A$5:$A$1004,0)),""))</f>
        <v/>
      </c>
      <c r="K420" s="26" t="str">
        <f t="shared" si="19"/>
        <v/>
      </c>
      <c r="L420" s="26" t="str">
        <f t="shared" si="20"/>
        <v/>
      </c>
      <c r="M420" s="27" t="str">
        <f>IF(B420="","",TRIM(IF(N420="","Factura storno nu există în registru. ",IF(ISNA(MATCH(N420&amp;"|"&amp;D420,'Facturi emise'!$A$5:$A$1004,0)),"Linia nu există în factura inițială. ",""))&amp;IF(N(H420)&lt;=0,"Lipsește cantitatea stornată. ","")&amp;IF(AND(N(I420)=IFERROR(INDEX('Facturi emise'!$J$5:$J$1004,MATCH(N420&amp;"|"&amp;D420,'Facturi emise'!$A$5:$A$1004,0)),0),SUMIFS($H$5:$H$1004,$N$5:$N$1004,N420,$D$5:$D$1004,D420,$I$5:$I$1004,I420)&gt;N(G420)),"Stornezi mai mult decât s-a facturat. ","")&amp;IF(AND(N(I420)&gt;0,N(I420)&lt;IFERROR(INDEX('Facturi emise'!$J$5:$J$1004,MATCH(N420&amp;"|"&amp;D420,'Facturi emise'!$A$5:$A$1004,0)),0)),"Reducere de preț pe unitate. ","")))</f>
        <v/>
      </c>
      <c r="N420" s="28" t="str">
        <f>IF(B420="","",IFERROR(INDEX('Registru stornări'!$D$5:$D$304,MATCH(B420,'Registru stornări'!$B$5:$B$304,0)),""))</f>
        <v/>
      </c>
    </row>
    <row r="421" spans="1:14" x14ac:dyDescent="0.2">
      <c r="A421" s="1" t="str">
        <f t="shared" si="18"/>
        <v/>
      </c>
      <c r="B421" s="9"/>
      <c r="C421" s="10" t="str">
        <f>IF(B421="","",COUNTIF(INDEX($B:$B,5):B421,B421))</f>
        <v/>
      </c>
      <c r="D421" s="9"/>
      <c r="E421" s="24" t="str">
        <f>IF(OR(N421="",D421=""),"",IFERROR(INDEX('Facturi emise'!$G$5:$G$1004,MATCH(N421&amp;"|"&amp;D421,'Facturi emise'!$A$5:$A$1004,0)),""))</f>
        <v/>
      </c>
      <c r="F421" s="10" t="str">
        <f>IF(OR(N421="",D421=""),"",IFERROR(INDEX('Facturi emise'!$H$5:$H$1004,MATCH(N421&amp;"|"&amp;D421,'Facturi emise'!$A$5:$A$1004,0)),""))</f>
        <v/>
      </c>
      <c r="G421" s="24" t="str">
        <f>IF(OR(N421="",D421=""),"",IFERROR(INDEX('Facturi emise'!$I$5:$I$1004,MATCH(N421&amp;"|"&amp;D421,'Facturi emise'!$A$5:$A$1004,0)),""))</f>
        <v/>
      </c>
      <c r="H421" s="6"/>
      <c r="I421" s="14" t="str">
        <f>IF(OR(N421="",D421=""),"",IFERROR(INDEX('Facturi emise'!$J$5:$J$1004,MATCH(N421&amp;"|"&amp;D421,'Facturi emise'!$A$5:$A$1004,0)),""))</f>
        <v/>
      </c>
      <c r="J421" s="25" t="str">
        <f>IF(OR(N421="",D421=""),"",IFERROR(INDEX('Facturi emise'!$K$5:$K$1004,MATCH(N421&amp;"|"&amp;D421,'Facturi emise'!$A$5:$A$1004,0)),""))</f>
        <v/>
      </c>
      <c r="K421" s="26" t="str">
        <f t="shared" si="19"/>
        <v/>
      </c>
      <c r="L421" s="26" t="str">
        <f t="shared" si="20"/>
        <v/>
      </c>
      <c r="M421" s="27" t="str">
        <f>IF(B421="","",TRIM(IF(N421="","Factura storno nu există în registru. ",IF(ISNA(MATCH(N421&amp;"|"&amp;D421,'Facturi emise'!$A$5:$A$1004,0)),"Linia nu există în factura inițială. ",""))&amp;IF(N(H421)&lt;=0,"Lipsește cantitatea stornată. ","")&amp;IF(AND(N(I421)=IFERROR(INDEX('Facturi emise'!$J$5:$J$1004,MATCH(N421&amp;"|"&amp;D421,'Facturi emise'!$A$5:$A$1004,0)),0),SUMIFS($H$5:$H$1004,$N$5:$N$1004,N421,$D$5:$D$1004,D421,$I$5:$I$1004,I421)&gt;N(G421)),"Stornezi mai mult decât s-a facturat. ","")&amp;IF(AND(N(I421)&gt;0,N(I421)&lt;IFERROR(INDEX('Facturi emise'!$J$5:$J$1004,MATCH(N421&amp;"|"&amp;D421,'Facturi emise'!$A$5:$A$1004,0)),0)),"Reducere de preț pe unitate. ","")))</f>
        <v/>
      </c>
      <c r="N421" s="28" t="str">
        <f>IF(B421="","",IFERROR(INDEX('Registru stornări'!$D$5:$D$304,MATCH(B421,'Registru stornări'!$B$5:$B$304,0)),""))</f>
        <v/>
      </c>
    </row>
    <row r="422" spans="1:14" x14ac:dyDescent="0.2">
      <c r="A422" s="1" t="str">
        <f t="shared" si="18"/>
        <v/>
      </c>
      <c r="B422" s="9"/>
      <c r="C422" s="10" t="str">
        <f>IF(B422="","",COUNTIF(INDEX($B:$B,5):B422,B422))</f>
        <v/>
      </c>
      <c r="D422" s="9"/>
      <c r="E422" s="24" t="str">
        <f>IF(OR(N422="",D422=""),"",IFERROR(INDEX('Facturi emise'!$G$5:$G$1004,MATCH(N422&amp;"|"&amp;D422,'Facturi emise'!$A$5:$A$1004,0)),""))</f>
        <v/>
      </c>
      <c r="F422" s="10" t="str">
        <f>IF(OR(N422="",D422=""),"",IFERROR(INDEX('Facturi emise'!$H$5:$H$1004,MATCH(N422&amp;"|"&amp;D422,'Facturi emise'!$A$5:$A$1004,0)),""))</f>
        <v/>
      </c>
      <c r="G422" s="24" t="str">
        <f>IF(OR(N422="",D422=""),"",IFERROR(INDEX('Facturi emise'!$I$5:$I$1004,MATCH(N422&amp;"|"&amp;D422,'Facturi emise'!$A$5:$A$1004,0)),""))</f>
        <v/>
      </c>
      <c r="H422" s="6"/>
      <c r="I422" s="14" t="str">
        <f>IF(OR(N422="",D422=""),"",IFERROR(INDEX('Facturi emise'!$J$5:$J$1004,MATCH(N422&amp;"|"&amp;D422,'Facturi emise'!$A$5:$A$1004,0)),""))</f>
        <v/>
      </c>
      <c r="J422" s="25" t="str">
        <f>IF(OR(N422="",D422=""),"",IFERROR(INDEX('Facturi emise'!$K$5:$K$1004,MATCH(N422&amp;"|"&amp;D422,'Facturi emise'!$A$5:$A$1004,0)),""))</f>
        <v/>
      </c>
      <c r="K422" s="26" t="str">
        <f t="shared" si="19"/>
        <v/>
      </c>
      <c r="L422" s="26" t="str">
        <f t="shared" si="20"/>
        <v/>
      </c>
      <c r="M422" s="27" t="str">
        <f>IF(B422="","",TRIM(IF(N422="","Factura storno nu există în registru. ",IF(ISNA(MATCH(N422&amp;"|"&amp;D422,'Facturi emise'!$A$5:$A$1004,0)),"Linia nu există în factura inițială. ",""))&amp;IF(N(H422)&lt;=0,"Lipsește cantitatea stornată. ","")&amp;IF(AND(N(I422)=IFERROR(INDEX('Facturi emise'!$J$5:$J$1004,MATCH(N422&amp;"|"&amp;D422,'Facturi emise'!$A$5:$A$1004,0)),0),SUMIFS($H$5:$H$1004,$N$5:$N$1004,N422,$D$5:$D$1004,D422,$I$5:$I$1004,I422)&gt;N(G422)),"Stornezi mai mult decât s-a facturat. ","")&amp;IF(AND(N(I422)&gt;0,N(I422)&lt;IFERROR(INDEX('Facturi emise'!$J$5:$J$1004,MATCH(N422&amp;"|"&amp;D422,'Facturi emise'!$A$5:$A$1004,0)),0)),"Reducere de preț pe unitate. ","")))</f>
        <v/>
      </c>
      <c r="N422" s="28" t="str">
        <f>IF(B422="","",IFERROR(INDEX('Registru stornări'!$D$5:$D$304,MATCH(B422,'Registru stornări'!$B$5:$B$304,0)),""))</f>
        <v/>
      </c>
    </row>
    <row r="423" spans="1:14" x14ac:dyDescent="0.2">
      <c r="A423" s="1" t="str">
        <f t="shared" si="18"/>
        <v/>
      </c>
      <c r="B423" s="9"/>
      <c r="C423" s="10" t="str">
        <f>IF(B423="","",COUNTIF(INDEX($B:$B,5):B423,B423))</f>
        <v/>
      </c>
      <c r="D423" s="9"/>
      <c r="E423" s="24" t="str">
        <f>IF(OR(N423="",D423=""),"",IFERROR(INDEX('Facturi emise'!$G$5:$G$1004,MATCH(N423&amp;"|"&amp;D423,'Facturi emise'!$A$5:$A$1004,0)),""))</f>
        <v/>
      </c>
      <c r="F423" s="10" t="str">
        <f>IF(OR(N423="",D423=""),"",IFERROR(INDEX('Facturi emise'!$H$5:$H$1004,MATCH(N423&amp;"|"&amp;D423,'Facturi emise'!$A$5:$A$1004,0)),""))</f>
        <v/>
      </c>
      <c r="G423" s="24" t="str">
        <f>IF(OR(N423="",D423=""),"",IFERROR(INDEX('Facturi emise'!$I$5:$I$1004,MATCH(N423&amp;"|"&amp;D423,'Facturi emise'!$A$5:$A$1004,0)),""))</f>
        <v/>
      </c>
      <c r="H423" s="6"/>
      <c r="I423" s="14" t="str">
        <f>IF(OR(N423="",D423=""),"",IFERROR(INDEX('Facturi emise'!$J$5:$J$1004,MATCH(N423&amp;"|"&amp;D423,'Facturi emise'!$A$5:$A$1004,0)),""))</f>
        <v/>
      </c>
      <c r="J423" s="25" t="str">
        <f>IF(OR(N423="",D423=""),"",IFERROR(INDEX('Facturi emise'!$K$5:$K$1004,MATCH(N423&amp;"|"&amp;D423,'Facturi emise'!$A$5:$A$1004,0)),""))</f>
        <v/>
      </c>
      <c r="K423" s="26" t="str">
        <f t="shared" si="19"/>
        <v/>
      </c>
      <c r="L423" s="26" t="str">
        <f t="shared" si="20"/>
        <v/>
      </c>
      <c r="M423" s="27" t="str">
        <f>IF(B423="","",TRIM(IF(N423="","Factura storno nu există în registru. ",IF(ISNA(MATCH(N423&amp;"|"&amp;D423,'Facturi emise'!$A$5:$A$1004,0)),"Linia nu există în factura inițială. ",""))&amp;IF(N(H423)&lt;=0,"Lipsește cantitatea stornată. ","")&amp;IF(AND(N(I423)=IFERROR(INDEX('Facturi emise'!$J$5:$J$1004,MATCH(N423&amp;"|"&amp;D423,'Facturi emise'!$A$5:$A$1004,0)),0),SUMIFS($H$5:$H$1004,$N$5:$N$1004,N423,$D$5:$D$1004,D423,$I$5:$I$1004,I423)&gt;N(G423)),"Stornezi mai mult decât s-a facturat. ","")&amp;IF(AND(N(I423)&gt;0,N(I423)&lt;IFERROR(INDEX('Facturi emise'!$J$5:$J$1004,MATCH(N423&amp;"|"&amp;D423,'Facturi emise'!$A$5:$A$1004,0)),0)),"Reducere de preț pe unitate. ","")))</f>
        <v/>
      </c>
      <c r="N423" s="28" t="str">
        <f>IF(B423="","",IFERROR(INDEX('Registru stornări'!$D$5:$D$304,MATCH(B423,'Registru stornări'!$B$5:$B$304,0)),""))</f>
        <v/>
      </c>
    </row>
    <row r="424" spans="1:14" x14ac:dyDescent="0.2">
      <c r="A424" s="1" t="str">
        <f t="shared" si="18"/>
        <v/>
      </c>
      <c r="B424" s="9"/>
      <c r="C424" s="10" t="str">
        <f>IF(B424="","",COUNTIF(INDEX($B:$B,5):B424,B424))</f>
        <v/>
      </c>
      <c r="D424" s="9"/>
      <c r="E424" s="24" t="str">
        <f>IF(OR(N424="",D424=""),"",IFERROR(INDEX('Facturi emise'!$G$5:$G$1004,MATCH(N424&amp;"|"&amp;D424,'Facturi emise'!$A$5:$A$1004,0)),""))</f>
        <v/>
      </c>
      <c r="F424" s="10" t="str">
        <f>IF(OR(N424="",D424=""),"",IFERROR(INDEX('Facturi emise'!$H$5:$H$1004,MATCH(N424&amp;"|"&amp;D424,'Facturi emise'!$A$5:$A$1004,0)),""))</f>
        <v/>
      </c>
      <c r="G424" s="24" t="str">
        <f>IF(OR(N424="",D424=""),"",IFERROR(INDEX('Facturi emise'!$I$5:$I$1004,MATCH(N424&amp;"|"&amp;D424,'Facturi emise'!$A$5:$A$1004,0)),""))</f>
        <v/>
      </c>
      <c r="H424" s="6"/>
      <c r="I424" s="14" t="str">
        <f>IF(OR(N424="",D424=""),"",IFERROR(INDEX('Facturi emise'!$J$5:$J$1004,MATCH(N424&amp;"|"&amp;D424,'Facturi emise'!$A$5:$A$1004,0)),""))</f>
        <v/>
      </c>
      <c r="J424" s="25" t="str">
        <f>IF(OR(N424="",D424=""),"",IFERROR(INDEX('Facturi emise'!$K$5:$K$1004,MATCH(N424&amp;"|"&amp;D424,'Facturi emise'!$A$5:$A$1004,0)),""))</f>
        <v/>
      </c>
      <c r="K424" s="26" t="str">
        <f t="shared" si="19"/>
        <v/>
      </c>
      <c r="L424" s="26" t="str">
        <f t="shared" si="20"/>
        <v/>
      </c>
      <c r="M424" s="27" t="str">
        <f>IF(B424="","",TRIM(IF(N424="","Factura storno nu există în registru. ",IF(ISNA(MATCH(N424&amp;"|"&amp;D424,'Facturi emise'!$A$5:$A$1004,0)),"Linia nu există în factura inițială. ",""))&amp;IF(N(H424)&lt;=0,"Lipsește cantitatea stornată. ","")&amp;IF(AND(N(I424)=IFERROR(INDEX('Facturi emise'!$J$5:$J$1004,MATCH(N424&amp;"|"&amp;D424,'Facturi emise'!$A$5:$A$1004,0)),0),SUMIFS($H$5:$H$1004,$N$5:$N$1004,N424,$D$5:$D$1004,D424,$I$5:$I$1004,I424)&gt;N(G424)),"Stornezi mai mult decât s-a facturat. ","")&amp;IF(AND(N(I424)&gt;0,N(I424)&lt;IFERROR(INDEX('Facturi emise'!$J$5:$J$1004,MATCH(N424&amp;"|"&amp;D424,'Facturi emise'!$A$5:$A$1004,0)),0)),"Reducere de preț pe unitate. ","")))</f>
        <v/>
      </c>
      <c r="N424" s="28" t="str">
        <f>IF(B424="","",IFERROR(INDEX('Registru stornări'!$D$5:$D$304,MATCH(B424,'Registru stornări'!$B$5:$B$304,0)),""))</f>
        <v/>
      </c>
    </row>
    <row r="425" spans="1:14" x14ac:dyDescent="0.2">
      <c r="A425" s="1" t="str">
        <f t="shared" si="18"/>
        <v/>
      </c>
      <c r="B425" s="9"/>
      <c r="C425" s="10" t="str">
        <f>IF(B425="","",COUNTIF(INDEX($B:$B,5):B425,B425))</f>
        <v/>
      </c>
      <c r="D425" s="9"/>
      <c r="E425" s="24" t="str">
        <f>IF(OR(N425="",D425=""),"",IFERROR(INDEX('Facturi emise'!$G$5:$G$1004,MATCH(N425&amp;"|"&amp;D425,'Facturi emise'!$A$5:$A$1004,0)),""))</f>
        <v/>
      </c>
      <c r="F425" s="10" t="str">
        <f>IF(OR(N425="",D425=""),"",IFERROR(INDEX('Facturi emise'!$H$5:$H$1004,MATCH(N425&amp;"|"&amp;D425,'Facturi emise'!$A$5:$A$1004,0)),""))</f>
        <v/>
      </c>
      <c r="G425" s="24" t="str">
        <f>IF(OR(N425="",D425=""),"",IFERROR(INDEX('Facturi emise'!$I$5:$I$1004,MATCH(N425&amp;"|"&amp;D425,'Facturi emise'!$A$5:$A$1004,0)),""))</f>
        <v/>
      </c>
      <c r="H425" s="6"/>
      <c r="I425" s="14" t="str">
        <f>IF(OR(N425="",D425=""),"",IFERROR(INDEX('Facturi emise'!$J$5:$J$1004,MATCH(N425&amp;"|"&amp;D425,'Facturi emise'!$A$5:$A$1004,0)),""))</f>
        <v/>
      </c>
      <c r="J425" s="25" t="str">
        <f>IF(OR(N425="",D425=""),"",IFERROR(INDEX('Facturi emise'!$K$5:$K$1004,MATCH(N425&amp;"|"&amp;D425,'Facturi emise'!$A$5:$A$1004,0)),""))</f>
        <v/>
      </c>
      <c r="K425" s="26" t="str">
        <f t="shared" si="19"/>
        <v/>
      </c>
      <c r="L425" s="26" t="str">
        <f t="shared" si="20"/>
        <v/>
      </c>
      <c r="M425" s="27" t="str">
        <f>IF(B425="","",TRIM(IF(N425="","Factura storno nu există în registru. ",IF(ISNA(MATCH(N425&amp;"|"&amp;D425,'Facturi emise'!$A$5:$A$1004,0)),"Linia nu există în factura inițială. ",""))&amp;IF(N(H425)&lt;=0,"Lipsește cantitatea stornată. ","")&amp;IF(AND(N(I425)=IFERROR(INDEX('Facturi emise'!$J$5:$J$1004,MATCH(N425&amp;"|"&amp;D425,'Facturi emise'!$A$5:$A$1004,0)),0),SUMIFS($H$5:$H$1004,$N$5:$N$1004,N425,$D$5:$D$1004,D425,$I$5:$I$1004,I425)&gt;N(G425)),"Stornezi mai mult decât s-a facturat. ","")&amp;IF(AND(N(I425)&gt;0,N(I425)&lt;IFERROR(INDEX('Facturi emise'!$J$5:$J$1004,MATCH(N425&amp;"|"&amp;D425,'Facturi emise'!$A$5:$A$1004,0)),0)),"Reducere de preț pe unitate. ","")))</f>
        <v/>
      </c>
      <c r="N425" s="28" t="str">
        <f>IF(B425="","",IFERROR(INDEX('Registru stornări'!$D$5:$D$304,MATCH(B425,'Registru stornări'!$B$5:$B$304,0)),""))</f>
        <v/>
      </c>
    </row>
    <row r="426" spans="1:14" x14ac:dyDescent="0.2">
      <c r="A426" s="1" t="str">
        <f t="shared" si="18"/>
        <v/>
      </c>
      <c r="B426" s="9"/>
      <c r="C426" s="10" t="str">
        <f>IF(B426="","",COUNTIF(INDEX($B:$B,5):B426,B426))</f>
        <v/>
      </c>
      <c r="D426" s="9"/>
      <c r="E426" s="24" t="str">
        <f>IF(OR(N426="",D426=""),"",IFERROR(INDEX('Facturi emise'!$G$5:$G$1004,MATCH(N426&amp;"|"&amp;D426,'Facturi emise'!$A$5:$A$1004,0)),""))</f>
        <v/>
      </c>
      <c r="F426" s="10" t="str">
        <f>IF(OR(N426="",D426=""),"",IFERROR(INDEX('Facturi emise'!$H$5:$H$1004,MATCH(N426&amp;"|"&amp;D426,'Facturi emise'!$A$5:$A$1004,0)),""))</f>
        <v/>
      </c>
      <c r="G426" s="24" t="str">
        <f>IF(OR(N426="",D426=""),"",IFERROR(INDEX('Facturi emise'!$I$5:$I$1004,MATCH(N426&amp;"|"&amp;D426,'Facturi emise'!$A$5:$A$1004,0)),""))</f>
        <v/>
      </c>
      <c r="H426" s="6"/>
      <c r="I426" s="14" t="str">
        <f>IF(OR(N426="",D426=""),"",IFERROR(INDEX('Facturi emise'!$J$5:$J$1004,MATCH(N426&amp;"|"&amp;D426,'Facturi emise'!$A$5:$A$1004,0)),""))</f>
        <v/>
      </c>
      <c r="J426" s="25" t="str">
        <f>IF(OR(N426="",D426=""),"",IFERROR(INDEX('Facturi emise'!$K$5:$K$1004,MATCH(N426&amp;"|"&amp;D426,'Facturi emise'!$A$5:$A$1004,0)),""))</f>
        <v/>
      </c>
      <c r="K426" s="26" t="str">
        <f t="shared" si="19"/>
        <v/>
      </c>
      <c r="L426" s="26" t="str">
        <f t="shared" si="20"/>
        <v/>
      </c>
      <c r="M426" s="27" t="str">
        <f>IF(B426="","",TRIM(IF(N426="","Factura storno nu există în registru. ",IF(ISNA(MATCH(N426&amp;"|"&amp;D426,'Facturi emise'!$A$5:$A$1004,0)),"Linia nu există în factura inițială. ",""))&amp;IF(N(H426)&lt;=0,"Lipsește cantitatea stornată. ","")&amp;IF(AND(N(I426)=IFERROR(INDEX('Facturi emise'!$J$5:$J$1004,MATCH(N426&amp;"|"&amp;D426,'Facturi emise'!$A$5:$A$1004,0)),0),SUMIFS($H$5:$H$1004,$N$5:$N$1004,N426,$D$5:$D$1004,D426,$I$5:$I$1004,I426)&gt;N(G426)),"Stornezi mai mult decât s-a facturat. ","")&amp;IF(AND(N(I426)&gt;0,N(I426)&lt;IFERROR(INDEX('Facturi emise'!$J$5:$J$1004,MATCH(N426&amp;"|"&amp;D426,'Facturi emise'!$A$5:$A$1004,0)),0)),"Reducere de preț pe unitate. ","")))</f>
        <v/>
      </c>
      <c r="N426" s="28" t="str">
        <f>IF(B426="","",IFERROR(INDEX('Registru stornări'!$D$5:$D$304,MATCH(B426,'Registru stornări'!$B$5:$B$304,0)),""))</f>
        <v/>
      </c>
    </row>
    <row r="427" spans="1:14" x14ac:dyDescent="0.2">
      <c r="A427" s="1" t="str">
        <f t="shared" si="18"/>
        <v/>
      </c>
      <c r="B427" s="9"/>
      <c r="C427" s="10" t="str">
        <f>IF(B427="","",COUNTIF(INDEX($B:$B,5):B427,B427))</f>
        <v/>
      </c>
      <c r="D427" s="9"/>
      <c r="E427" s="24" t="str">
        <f>IF(OR(N427="",D427=""),"",IFERROR(INDEX('Facturi emise'!$G$5:$G$1004,MATCH(N427&amp;"|"&amp;D427,'Facturi emise'!$A$5:$A$1004,0)),""))</f>
        <v/>
      </c>
      <c r="F427" s="10" t="str">
        <f>IF(OR(N427="",D427=""),"",IFERROR(INDEX('Facturi emise'!$H$5:$H$1004,MATCH(N427&amp;"|"&amp;D427,'Facturi emise'!$A$5:$A$1004,0)),""))</f>
        <v/>
      </c>
      <c r="G427" s="24" t="str">
        <f>IF(OR(N427="",D427=""),"",IFERROR(INDEX('Facturi emise'!$I$5:$I$1004,MATCH(N427&amp;"|"&amp;D427,'Facturi emise'!$A$5:$A$1004,0)),""))</f>
        <v/>
      </c>
      <c r="H427" s="6"/>
      <c r="I427" s="14" t="str">
        <f>IF(OR(N427="",D427=""),"",IFERROR(INDEX('Facturi emise'!$J$5:$J$1004,MATCH(N427&amp;"|"&amp;D427,'Facturi emise'!$A$5:$A$1004,0)),""))</f>
        <v/>
      </c>
      <c r="J427" s="25" t="str">
        <f>IF(OR(N427="",D427=""),"",IFERROR(INDEX('Facturi emise'!$K$5:$K$1004,MATCH(N427&amp;"|"&amp;D427,'Facturi emise'!$A$5:$A$1004,0)),""))</f>
        <v/>
      </c>
      <c r="K427" s="26" t="str">
        <f t="shared" si="19"/>
        <v/>
      </c>
      <c r="L427" s="26" t="str">
        <f t="shared" si="20"/>
        <v/>
      </c>
      <c r="M427" s="27" t="str">
        <f>IF(B427="","",TRIM(IF(N427="","Factura storno nu există în registru. ",IF(ISNA(MATCH(N427&amp;"|"&amp;D427,'Facturi emise'!$A$5:$A$1004,0)),"Linia nu există în factura inițială. ",""))&amp;IF(N(H427)&lt;=0,"Lipsește cantitatea stornată. ","")&amp;IF(AND(N(I427)=IFERROR(INDEX('Facturi emise'!$J$5:$J$1004,MATCH(N427&amp;"|"&amp;D427,'Facturi emise'!$A$5:$A$1004,0)),0),SUMIFS($H$5:$H$1004,$N$5:$N$1004,N427,$D$5:$D$1004,D427,$I$5:$I$1004,I427)&gt;N(G427)),"Stornezi mai mult decât s-a facturat. ","")&amp;IF(AND(N(I427)&gt;0,N(I427)&lt;IFERROR(INDEX('Facturi emise'!$J$5:$J$1004,MATCH(N427&amp;"|"&amp;D427,'Facturi emise'!$A$5:$A$1004,0)),0)),"Reducere de preț pe unitate. ","")))</f>
        <v/>
      </c>
      <c r="N427" s="28" t="str">
        <f>IF(B427="","",IFERROR(INDEX('Registru stornări'!$D$5:$D$304,MATCH(B427,'Registru stornări'!$B$5:$B$304,0)),""))</f>
        <v/>
      </c>
    </row>
    <row r="428" spans="1:14" x14ac:dyDescent="0.2">
      <c r="A428" s="1" t="str">
        <f t="shared" si="18"/>
        <v/>
      </c>
      <c r="B428" s="9"/>
      <c r="C428" s="10" t="str">
        <f>IF(B428="","",COUNTIF(INDEX($B:$B,5):B428,B428))</f>
        <v/>
      </c>
      <c r="D428" s="9"/>
      <c r="E428" s="24" t="str">
        <f>IF(OR(N428="",D428=""),"",IFERROR(INDEX('Facturi emise'!$G$5:$G$1004,MATCH(N428&amp;"|"&amp;D428,'Facturi emise'!$A$5:$A$1004,0)),""))</f>
        <v/>
      </c>
      <c r="F428" s="10" t="str">
        <f>IF(OR(N428="",D428=""),"",IFERROR(INDEX('Facturi emise'!$H$5:$H$1004,MATCH(N428&amp;"|"&amp;D428,'Facturi emise'!$A$5:$A$1004,0)),""))</f>
        <v/>
      </c>
      <c r="G428" s="24" t="str">
        <f>IF(OR(N428="",D428=""),"",IFERROR(INDEX('Facturi emise'!$I$5:$I$1004,MATCH(N428&amp;"|"&amp;D428,'Facturi emise'!$A$5:$A$1004,0)),""))</f>
        <v/>
      </c>
      <c r="H428" s="6"/>
      <c r="I428" s="14" t="str">
        <f>IF(OR(N428="",D428=""),"",IFERROR(INDEX('Facturi emise'!$J$5:$J$1004,MATCH(N428&amp;"|"&amp;D428,'Facturi emise'!$A$5:$A$1004,0)),""))</f>
        <v/>
      </c>
      <c r="J428" s="25" t="str">
        <f>IF(OR(N428="",D428=""),"",IFERROR(INDEX('Facturi emise'!$K$5:$K$1004,MATCH(N428&amp;"|"&amp;D428,'Facturi emise'!$A$5:$A$1004,0)),""))</f>
        <v/>
      </c>
      <c r="K428" s="26" t="str">
        <f t="shared" si="19"/>
        <v/>
      </c>
      <c r="L428" s="26" t="str">
        <f t="shared" si="20"/>
        <v/>
      </c>
      <c r="M428" s="27" t="str">
        <f>IF(B428="","",TRIM(IF(N428="","Factura storno nu există în registru. ",IF(ISNA(MATCH(N428&amp;"|"&amp;D428,'Facturi emise'!$A$5:$A$1004,0)),"Linia nu există în factura inițială. ",""))&amp;IF(N(H428)&lt;=0,"Lipsește cantitatea stornată. ","")&amp;IF(AND(N(I428)=IFERROR(INDEX('Facturi emise'!$J$5:$J$1004,MATCH(N428&amp;"|"&amp;D428,'Facturi emise'!$A$5:$A$1004,0)),0),SUMIFS($H$5:$H$1004,$N$5:$N$1004,N428,$D$5:$D$1004,D428,$I$5:$I$1004,I428)&gt;N(G428)),"Stornezi mai mult decât s-a facturat. ","")&amp;IF(AND(N(I428)&gt;0,N(I428)&lt;IFERROR(INDEX('Facturi emise'!$J$5:$J$1004,MATCH(N428&amp;"|"&amp;D428,'Facturi emise'!$A$5:$A$1004,0)),0)),"Reducere de preț pe unitate. ","")))</f>
        <v/>
      </c>
      <c r="N428" s="28" t="str">
        <f>IF(B428="","",IFERROR(INDEX('Registru stornări'!$D$5:$D$304,MATCH(B428,'Registru stornări'!$B$5:$B$304,0)),""))</f>
        <v/>
      </c>
    </row>
    <row r="429" spans="1:14" x14ac:dyDescent="0.2">
      <c r="A429" s="1" t="str">
        <f t="shared" si="18"/>
        <v/>
      </c>
      <c r="B429" s="9"/>
      <c r="C429" s="10" t="str">
        <f>IF(B429="","",COUNTIF(INDEX($B:$B,5):B429,B429))</f>
        <v/>
      </c>
      <c r="D429" s="9"/>
      <c r="E429" s="24" t="str">
        <f>IF(OR(N429="",D429=""),"",IFERROR(INDEX('Facturi emise'!$G$5:$G$1004,MATCH(N429&amp;"|"&amp;D429,'Facturi emise'!$A$5:$A$1004,0)),""))</f>
        <v/>
      </c>
      <c r="F429" s="10" t="str">
        <f>IF(OR(N429="",D429=""),"",IFERROR(INDEX('Facturi emise'!$H$5:$H$1004,MATCH(N429&amp;"|"&amp;D429,'Facturi emise'!$A$5:$A$1004,0)),""))</f>
        <v/>
      </c>
      <c r="G429" s="24" t="str">
        <f>IF(OR(N429="",D429=""),"",IFERROR(INDEX('Facturi emise'!$I$5:$I$1004,MATCH(N429&amp;"|"&amp;D429,'Facturi emise'!$A$5:$A$1004,0)),""))</f>
        <v/>
      </c>
      <c r="H429" s="6"/>
      <c r="I429" s="14" t="str">
        <f>IF(OR(N429="",D429=""),"",IFERROR(INDEX('Facturi emise'!$J$5:$J$1004,MATCH(N429&amp;"|"&amp;D429,'Facturi emise'!$A$5:$A$1004,0)),""))</f>
        <v/>
      </c>
      <c r="J429" s="25" t="str">
        <f>IF(OR(N429="",D429=""),"",IFERROR(INDEX('Facturi emise'!$K$5:$K$1004,MATCH(N429&amp;"|"&amp;D429,'Facturi emise'!$A$5:$A$1004,0)),""))</f>
        <v/>
      </c>
      <c r="K429" s="26" t="str">
        <f t="shared" si="19"/>
        <v/>
      </c>
      <c r="L429" s="26" t="str">
        <f t="shared" si="20"/>
        <v/>
      </c>
      <c r="M429" s="27" t="str">
        <f>IF(B429="","",TRIM(IF(N429="","Factura storno nu există în registru. ",IF(ISNA(MATCH(N429&amp;"|"&amp;D429,'Facturi emise'!$A$5:$A$1004,0)),"Linia nu există în factura inițială. ",""))&amp;IF(N(H429)&lt;=0,"Lipsește cantitatea stornată. ","")&amp;IF(AND(N(I429)=IFERROR(INDEX('Facturi emise'!$J$5:$J$1004,MATCH(N429&amp;"|"&amp;D429,'Facturi emise'!$A$5:$A$1004,0)),0),SUMIFS($H$5:$H$1004,$N$5:$N$1004,N429,$D$5:$D$1004,D429,$I$5:$I$1004,I429)&gt;N(G429)),"Stornezi mai mult decât s-a facturat. ","")&amp;IF(AND(N(I429)&gt;0,N(I429)&lt;IFERROR(INDEX('Facturi emise'!$J$5:$J$1004,MATCH(N429&amp;"|"&amp;D429,'Facturi emise'!$A$5:$A$1004,0)),0)),"Reducere de preț pe unitate. ","")))</f>
        <v/>
      </c>
      <c r="N429" s="28" t="str">
        <f>IF(B429="","",IFERROR(INDEX('Registru stornări'!$D$5:$D$304,MATCH(B429,'Registru stornări'!$B$5:$B$304,0)),""))</f>
        <v/>
      </c>
    </row>
    <row r="430" spans="1:14" x14ac:dyDescent="0.2">
      <c r="A430" s="1" t="str">
        <f t="shared" si="18"/>
        <v/>
      </c>
      <c r="B430" s="9"/>
      <c r="C430" s="10" t="str">
        <f>IF(B430="","",COUNTIF(INDEX($B:$B,5):B430,B430))</f>
        <v/>
      </c>
      <c r="D430" s="9"/>
      <c r="E430" s="24" t="str">
        <f>IF(OR(N430="",D430=""),"",IFERROR(INDEX('Facturi emise'!$G$5:$G$1004,MATCH(N430&amp;"|"&amp;D430,'Facturi emise'!$A$5:$A$1004,0)),""))</f>
        <v/>
      </c>
      <c r="F430" s="10" t="str">
        <f>IF(OR(N430="",D430=""),"",IFERROR(INDEX('Facturi emise'!$H$5:$H$1004,MATCH(N430&amp;"|"&amp;D430,'Facturi emise'!$A$5:$A$1004,0)),""))</f>
        <v/>
      </c>
      <c r="G430" s="24" t="str">
        <f>IF(OR(N430="",D430=""),"",IFERROR(INDEX('Facturi emise'!$I$5:$I$1004,MATCH(N430&amp;"|"&amp;D430,'Facturi emise'!$A$5:$A$1004,0)),""))</f>
        <v/>
      </c>
      <c r="H430" s="6"/>
      <c r="I430" s="14" t="str">
        <f>IF(OR(N430="",D430=""),"",IFERROR(INDEX('Facturi emise'!$J$5:$J$1004,MATCH(N430&amp;"|"&amp;D430,'Facturi emise'!$A$5:$A$1004,0)),""))</f>
        <v/>
      </c>
      <c r="J430" s="25" t="str">
        <f>IF(OR(N430="",D430=""),"",IFERROR(INDEX('Facturi emise'!$K$5:$K$1004,MATCH(N430&amp;"|"&amp;D430,'Facturi emise'!$A$5:$A$1004,0)),""))</f>
        <v/>
      </c>
      <c r="K430" s="26" t="str">
        <f t="shared" si="19"/>
        <v/>
      </c>
      <c r="L430" s="26" t="str">
        <f t="shared" si="20"/>
        <v/>
      </c>
      <c r="M430" s="27" t="str">
        <f>IF(B430="","",TRIM(IF(N430="","Factura storno nu există în registru. ",IF(ISNA(MATCH(N430&amp;"|"&amp;D430,'Facturi emise'!$A$5:$A$1004,0)),"Linia nu există în factura inițială. ",""))&amp;IF(N(H430)&lt;=0,"Lipsește cantitatea stornată. ","")&amp;IF(AND(N(I430)=IFERROR(INDEX('Facturi emise'!$J$5:$J$1004,MATCH(N430&amp;"|"&amp;D430,'Facturi emise'!$A$5:$A$1004,0)),0),SUMIFS($H$5:$H$1004,$N$5:$N$1004,N430,$D$5:$D$1004,D430,$I$5:$I$1004,I430)&gt;N(G430)),"Stornezi mai mult decât s-a facturat. ","")&amp;IF(AND(N(I430)&gt;0,N(I430)&lt;IFERROR(INDEX('Facturi emise'!$J$5:$J$1004,MATCH(N430&amp;"|"&amp;D430,'Facturi emise'!$A$5:$A$1004,0)),0)),"Reducere de preț pe unitate. ","")))</f>
        <v/>
      </c>
      <c r="N430" s="28" t="str">
        <f>IF(B430="","",IFERROR(INDEX('Registru stornări'!$D$5:$D$304,MATCH(B430,'Registru stornări'!$B$5:$B$304,0)),""))</f>
        <v/>
      </c>
    </row>
    <row r="431" spans="1:14" x14ac:dyDescent="0.2">
      <c r="A431" s="1" t="str">
        <f t="shared" si="18"/>
        <v/>
      </c>
      <c r="B431" s="9"/>
      <c r="C431" s="10" t="str">
        <f>IF(B431="","",COUNTIF(INDEX($B:$B,5):B431,B431))</f>
        <v/>
      </c>
      <c r="D431" s="9"/>
      <c r="E431" s="24" t="str">
        <f>IF(OR(N431="",D431=""),"",IFERROR(INDEX('Facturi emise'!$G$5:$G$1004,MATCH(N431&amp;"|"&amp;D431,'Facturi emise'!$A$5:$A$1004,0)),""))</f>
        <v/>
      </c>
      <c r="F431" s="10" t="str">
        <f>IF(OR(N431="",D431=""),"",IFERROR(INDEX('Facturi emise'!$H$5:$H$1004,MATCH(N431&amp;"|"&amp;D431,'Facturi emise'!$A$5:$A$1004,0)),""))</f>
        <v/>
      </c>
      <c r="G431" s="24" t="str">
        <f>IF(OR(N431="",D431=""),"",IFERROR(INDEX('Facturi emise'!$I$5:$I$1004,MATCH(N431&amp;"|"&amp;D431,'Facturi emise'!$A$5:$A$1004,0)),""))</f>
        <v/>
      </c>
      <c r="H431" s="6"/>
      <c r="I431" s="14" t="str">
        <f>IF(OR(N431="",D431=""),"",IFERROR(INDEX('Facturi emise'!$J$5:$J$1004,MATCH(N431&amp;"|"&amp;D431,'Facturi emise'!$A$5:$A$1004,0)),""))</f>
        <v/>
      </c>
      <c r="J431" s="25" t="str">
        <f>IF(OR(N431="",D431=""),"",IFERROR(INDEX('Facturi emise'!$K$5:$K$1004,MATCH(N431&amp;"|"&amp;D431,'Facturi emise'!$A$5:$A$1004,0)),""))</f>
        <v/>
      </c>
      <c r="K431" s="26" t="str">
        <f t="shared" si="19"/>
        <v/>
      </c>
      <c r="L431" s="26" t="str">
        <f t="shared" si="20"/>
        <v/>
      </c>
      <c r="M431" s="27" t="str">
        <f>IF(B431="","",TRIM(IF(N431="","Factura storno nu există în registru. ",IF(ISNA(MATCH(N431&amp;"|"&amp;D431,'Facturi emise'!$A$5:$A$1004,0)),"Linia nu există în factura inițială. ",""))&amp;IF(N(H431)&lt;=0,"Lipsește cantitatea stornată. ","")&amp;IF(AND(N(I431)=IFERROR(INDEX('Facturi emise'!$J$5:$J$1004,MATCH(N431&amp;"|"&amp;D431,'Facturi emise'!$A$5:$A$1004,0)),0),SUMIFS($H$5:$H$1004,$N$5:$N$1004,N431,$D$5:$D$1004,D431,$I$5:$I$1004,I431)&gt;N(G431)),"Stornezi mai mult decât s-a facturat. ","")&amp;IF(AND(N(I431)&gt;0,N(I431)&lt;IFERROR(INDEX('Facturi emise'!$J$5:$J$1004,MATCH(N431&amp;"|"&amp;D431,'Facturi emise'!$A$5:$A$1004,0)),0)),"Reducere de preț pe unitate. ","")))</f>
        <v/>
      </c>
      <c r="N431" s="28" t="str">
        <f>IF(B431="","",IFERROR(INDEX('Registru stornări'!$D$5:$D$304,MATCH(B431,'Registru stornări'!$B$5:$B$304,0)),""))</f>
        <v/>
      </c>
    </row>
    <row r="432" spans="1:14" x14ac:dyDescent="0.2">
      <c r="A432" s="1" t="str">
        <f t="shared" si="18"/>
        <v/>
      </c>
      <c r="B432" s="9"/>
      <c r="C432" s="10" t="str">
        <f>IF(B432="","",COUNTIF(INDEX($B:$B,5):B432,B432))</f>
        <v/>
      </c>
      <c r="D432" s="9"/>
      <c r="E432" s="24" t="str">
        <f>IF(OR(N432="",D432=""),"",IFERROR(INDEX('Facturi emise'!$G$5:$G$1004,MATCH(N432&amp;"|"&amp;D432,'Facturi emise'!$A$5:$A$1004,0)),""))</f>
        <v/>
      </c>
      <c r="F432" s="10" t="str">
        <f>IF(OR(N432="",D432=""),"",IFERROR(INDEX('Facturi emise'!$H$5:$H$1004,MATCH(N432&amp;"|"&amp;D432,'Facturi emise'!$A$5:$A$1004,0)),""))</f>
        <v/>
      </c>
      <c r="G432" s="24" t="str">
        <f>IF(OR(N432="",D432=""),"",IFERROR(INDEX('Facturi emise'!$I$5:$I$1004,MATCH(N432&amp;"|"&amp;D432,'Facturi emise'!$A$5:$A$1004,0)),""))</f>
        <v/>
      </c>
      <c r="H432" s="6"/>
      <c r="I432" s="14" t="str">
        <f>IF(OR(N432="",D432=""),"",IFERROR(INDEX('Facturi emise'!$J$5:$J$1004,MATCH(N432&amp;"|"&amp;D432,'Facturi emise'!$A$5:$A$1004,0)),""))</f>
        <v/>
      </c>
      <c r="J432" s="25" t="str">
        <f>IF(OR(N432="",D432=""),"",IFERROR(INDEX('Facturi emise'!$K$5:$K$1004,MATCH(N432&amp;"|"&amp;D432,'Facturi emise'!$A$5:$A$1004,0)),""))</f>
        <v/>
      </c>
      <c r="K432" s="26" t="str">
        <f t="shared" si="19"/>
        <v/>
      </c>
      <c r="L432" s="26" t="str">
        <f t="shared" si="20"/>
        <v/>
      </c>
      <c r="M432" s="27" t="str">
        <f>IF(B432="","",TRIM(IF(N432="","Factura storno nu există în registru. ",IF(ISNA(MATCH(N432&amp;"|"&amp;D432,'Facturi emise'!$A$5:$A$1004,0)),"Linia nu există în factura inițială. ",""))&amp;IF(N(H432)&lt;=0,"Lipsește cantitatea stornată. ","")&amp;IF(AND(N(I432)=IFERROR(INDEX('Facturi emise'!$J$5:$J$1004,MATCH(N432&amp;"|"&amp;D432,'Facturi emise'!$A$5:$A$1004,0)),0),SUMIFS($H$5:$H$1004,$N$5:$N$1004,N432,$D$5:$D$1004,D432,$I$5:$I$1004,I432)&gt;N(G432)),"Stornezi mai mult decât s-a facturat. ","")&amp;IF(AND(N(I432)&gt;0,N(I432)&lt;IFERROR(INDEX('Facturi emise'!$J$5:$J$1004,MATCH(N432&amp;"|"&amp;D432,'Facturi emise'!$A$5:$A$1004,0)),0)),"Reducere de preț pe unitate. ","")))</f>
        <v/>
      </c>
      <c r="N432" s="28" t="str">
        <f>IF(B432="","",IFERROR(INDEX('Registru stornări'!$D$5:$D$304,MATCH(B432,'Registru stornări'!$B$5:$B$304,0)),""))</f>
        <v/>
      </c>
    </row>
    <row r="433" spans="1:14" x14ac:dyDescent="0.2">
      <c r="A433" s="1" t="str">
        <f t="shared" si="18"/>
        <v/>
      </c>
      <c r="B433" s="9"/>
      <c r="C433" s="10" t="str">
        <f>IF(B433="","",COUNTIF(INDEX($B:$B,5):B433,B433))</f>
        <v/>
      </c>
      <c r="D433" s="9"/>
      <c r="E433" s="24" t="str">
        <f>IF(OR(N433="",D433=""),"",IFERROR(INDEX('Facturi emise'!$G$5:$G$1004,MATCH(N433&amp;"|"&amp;D433,'Facturi emise'!$A$5:$A$1004,0)),""))</f>
        <v/>
      </c>
      <c r="F433" s="10" t="str">
        <f>IF(OR(N433="",D433=""),"",IFERROR(INDEX('Facturi emise'!$H$5:$H$1004,MATCH(N433&amp;"|"&amp;D433,'Facturi emise'!$A$5:$A$1004,0)),""))</f>
        <v/>
      </c>
      <c r="G433" s="24" t="str">
        <f>IF(OR(N433="",D433=""),"",IFERROR(INDEX('Facturi emise'!$I$5:$I$1004,MATCH(N433&amp;"|"&amp;D433,'Facturi emise'!$A$5:$A$1004,0)),""))</f>
        <v/>
      </c>
      <c r="H433" s="6"/>
      <c r="I433" s="14" t="str">
        <f>IF(OR(N433="",D433=""),"",IFERROR(INDEX('Facturi emise'!$J$5:$J$1004,MATCH(N433&amp;"|"&amp;D433,'Facturi emise'!$A$5:$A$1004,0)),""))</f>
        <v/>
      </c>
      <c r="J433" s="25" t="str">
        <f>IF(OR(N433="",D433=""),"",IFERROR(INDEX('Facturi emise'!$K$5:$K$1004,MATCH(N433&amp;"|"&amp;D433,'Facturi emise'!$A$5:$A$1004,0)),""))</f>
        <v/>
      </c>
      <c r="K433" s="26" t="str">
        <f t="shared" si="19"/>
        <v/>
      </c>
      <c r="L433" s="26" t="str">
        <f t="shared" si="20"/>
        <v/>
      </c>
      <c r="M433" s="27" t="str">
        <f>IF(B433="","",TRIM(IF(N433="","Factura storno nu există în registru. ",IF(ISNA(MATCH(N433&amp;"|"&amp;D433,'Facturi emise'!$A$5:$A$1004,0)),"Linia nu există în factura inițială. ",""))&amp;IF(N(H433)&lt;=0,"Lipsește cantitatea stornată. ","")&amp;IF(AND(N(I433)=IFERROR(INDEX('Facturi emise'!$J$5:$J$1004,MATCH(N433&amp;"|"&amp;D433,'Facturi emise'!$A$5:$A$1004,0)),0),SUMIFS($H$5:$H$1004,$N$5:$N$1004,N433,$D$5:$D$1004,D433,$I$5:$I$1004,I433)&gt;N(G433)),"Stornezi mai mult decât s-a facturat. ","")&amp;IF(AND(N(I433)&gt;0,N(I433)&lt;IFERROR(INDEX('Facturi emise'!$J$5:$J$1004,MATCH(N433&amp;"|"&amp;D433,'Facturi emise'!$A$5:$A$1004,0)),0)),"Reducere de preț pe unitate. ","")))</f>
        <v/>
      </c>
      <c r="N433" s="28" t="str">
        <f>IF(B433="","",IFERROR(INDEX('Registru stornări'!$D$5:$D$304,MATCH(B433,'Registru stornări'!$B$5:$B$304,0)),""))</f>
        <v/>
      </c>
    </row>
    <row r="434" spans="1:14" x14ac:dyDescent="0.2">
      <c r="A434" s="1" t="str">
        <f t="shared" si="18"/>
        <v/>
      </c>
      <c r="B434" s="9"/>
      <c r="C434" s="10" t="str">
        <f>IF(B434="","",COUNTIF(INDEX($B:$B,5):B434,B434))</f>
        <v/>
      </c>
      <c r="D434" s="9"/>
      <c r="E434" s="24" t="str">
        <f>IF(OR(N434="",D434=""),"",IFERROR(INDEX('Facturi emise'!$G$5:$G$1004,MATCH(N434&amp;"|"&amp;D434,'Facturi emise'!$A$5:$A$1004,0)),""))</f>
        <v/>
      </c>
      <c r="F434" s="10" t="str">
        <f>IF(OR(N434="",D434=""),"",IFERROR(INDEX('Facturi emise'!$H$5:$H$1004,MATCH(N434&amp;"|"&amp;D434,'Facturi emise'!$A$5:$A$1004,0)),""))</f>
        <v/>
      </c>
      <c r="G434" s="24" t="str">
        <f>IF(OR(N434="",D434=""),"",IFERROR(INDEX('Facturi emise'!$I$5:$I$1004,MATCH(N434&amp;"|"&amp;D434,'Facturi emise'!$A$5:$A$1004,0)),""))</f>
        <v/>
      </c>
      <c r="H434" s="6"/>
      <c r="I434" s="14" t="str">
        <f>IF(OR(N434="",D434=""),"",IFERROR(INDEX('Facturi emise'!$J$5:$J$1004,MATCH(N434&amp;"|"&amp;D434,'Facturi emise'!$A$5:$A$1004,0)),""))</f>
        <v/>
      </c>
      <c r="J434" s="25" t="str">
        <f>IF(OR(N434="",D434=""),"",IFERROR(INDEX('Facturi emise'!$K$5:$K$1004,MATCH(N434&amp;"|"&amp;D434,'Facturi emise'!$A$5:$A$1004,0)),""))</f>
        <v/>
      </c>
      <c r="K434" s="26" t="str">
        <f t="shared" si="19"/>
        <v/>
      </c>
      <c r="L434" s="26" t="str">
        <f t="shared" si="20"/>
        <v/>
      </c>
      <c r="M434" s="27" t="str">
        <f>IF(B434="","",TRIM(IF(N434="","Factura storno nu există în registru. ",IF(ISNA(MATCH(N434&amp;"|"&amp;D434,'Facturi emise'!$A$5:$A$1004,0)),"Linia nu există în factura inițială. ",""))&amp;IF(N(H434)&lt;=0,"Lipsește cantitatea stornată. ","")&amp;IF(AND(N(I434)=IFERROR(INDEX('Facturi emise'!$J$5:$J$1004,MATCH(N434&amp;"|"&amp;D434,'Facturi emise'!$A$5:$A$1004,0)),0),SUMIFS($H$5:$H$1004,$N$5:$N$1004,N434,$D$5:$D$1004,D434,$I$5:$I$1004,I434)&gt;N(G434)),"Stornezi mai mult decât s-a facturat. ","")&amp;IF(AND(N(I434)&gt;0,N(I434)&lt;IFERROR(INDEX('Facturi emise'!$J$5:$J$1004,MATCH(N434&amp;"|"&amp;D434,'Facturi emise'!$A$5:$A$1004,0)),0)),"Reducere de preț pe unitate. ","")))</f>
        <v/>
      </c>
      <c r="N434" s="28" t="str">
        <f>IF(B434="","",IFERROR(INDEX('Registru stornări'!$D$5:$D$304,MATCH(B434,'Registru stornări'!$B$5:$B$304,0)),""))</f>
        <v/>
      </c>
    </row>
    <row r="435" spans="1:14" x14ac:dyDescent="0.2">
      <c r="A435" s="1" t="str">
        <f t="shared" si="18"/>
        <v/>
      </c>
      <c r="B435" s="9"/>
      <c r="C435" s="10" t="str">
        <f>IF(B435="","",COUNTIF(INDEX($B:$B,5):B435,B435))</f>
        <v/>
      </c>
      <c r="D435" s="9"/>
      <c r="E435" s="24" t="str">
        <f>IF(OR(N435="",D435=""),"",IFERROR(INDEX('Facturi emise'!$G$5:$G$1004,MATCH(N435&amp;"|"&amp;D435,'Facturi emise'!$A$5:$A$1004,0)),""))</f>
        <v/>
      </c>
      <c r="F435" s="10" t="str">
        <f>IF(OR(N435="",D435=""),"",IFERROR(INDEX('Facturi emise'!$H$5:$H$1004,MATCH(N435&amp;"|"&amp;D435,'Facturi emise'!$A$5:$A$1004,0)),""))</f>
        <v/>
      </c>
      <c r="G435" s="24" t="str">
        <f>IF(OR(N435="",D435=""),"",IFERROR(INDEX('Facturi emise'!$I$5:$I$1004,MATCH(N435&amp;"|"&amp;D435,'Facturi emise'!$A$5:$A$1004,0)),""))</f>
        <v/>
      </c>
      <c r="H435" s="6"/>
      <c r="I435" s="14" t="str">
        <f>IF(OR(N435="",D435=""),"",IFERROR(INDEX('Facturi emise'!$J$5:$J$1004,MATCH(N435&amp;"|"&amp;D435,'Facturi emise'!$A$5:$A$1004,0)),""))</f>
        <v/>
      </c>
      <c r="J435" s="25" t="str">
        <f>IF(OR(N435="",D435=""),"",IFERROR(INDEX('Facturi emise'!$K$5:$K$1004,MATCH(N435&amp;"|"&amp;D435,'Facturi emise'!$A$5:$A$1004,0)),""))</f>
        <v/>
      </c>
      <c r="K435" s="26" t="str">
        <f t="shared" si="19"/>
        <v/>
      </c>
      <c r="L435" s="26" t="str">
        <f t="shared" si="20"/>
        <v/>
      </c>
      <c r="M435" s="27" t="str">
        <f>IF(B435="","",TRIM(IF(N435="","Factura storno nu există în registru. ",IF(ISNA(MATCH(N435&amp;"|"&amp;D435,'Facturi emise'!$A$5:$A$1004,0)),"Linia nu există în factura inițială. ",""))&amp;IF(N(H435)&lt;=0,"Lipsește cantitatea stornată. ","")&amp;IF(AND(N(I435)=IFERROR(INDEX('Facturi emise'!$J$5:$J$1004,MATCH(N435&amp;"|"&amp;D435,'Facturi emise'!$A$5:$A$1004,0)),0),SUMIFS($H$5:$H$1004,$N$5:$N$1004,N435,$D$5:$D$1004,D435,$I$5:$I$1004,I435)&gt;N(G435)),"Stornezi mai mult decât s-a facturat. ","")&amp;IF(AND(N(I435)&gt;0,N(I435)&lt;IFERROR(INDEX('Facturi emise'!$J$5:$J$1004,MATCH(N435&amp;"|"&amp;D435,'Facturi emise'!$A$5:$A$1004,0)),0)),"Reducere de preț pe unitate. ","")))</f>
        <v/>
      </c>
      <c r="N435" s="28" t="str">
        <f>IF(B435="","",IFERROR(INDEX('Registru stornări'!$D$5:$D$304,MATCH(B435,'Registru stornări'!$B$5:$B$304,0)),""))</f>
        <v/>
      </c>
    </row>
    <row r="436" spans="1:14" x14ac:dyDescent="0.2">
      <c r="A436" s="1" t="str">
        <f t="shared" si="18"/>
        <v/>
      </c>
      <c r="B436" s="9"/>
      <c r="C436" s="10" t="str">
        <f>IF(B436="","",COUNTIF(INDEX($B:$B,5):B436,B436))</f>
        <v/>
      </c>
      <c r="D436" s="9"/>
      <c r="E436" s="24" t="str">
        <f>IF(OR(N436="",D436=""),"",IFERROR(INDEX('Facturi emise'!$G$5:$G$1004,MATCH(N436&amp;"|"&amp;D436,'Facturi emise'!$A$5:$A$1004,0)),""))</f>
        <v/>
      </c>
      <c r="F436" s="10" t="str">
        <f>IF(OR(N436="",D436=""),"",IFERROR(INDEX('Facturi emise'!$H$5:$H$1004,MATCH(N436&amp;"|"&amp;D436,'Facturi emise'!$A$5:$A$1004,0)),""))</f>
        <v/>
      </c>
      <c r="G436" s="24" t="str">
        <f>IF(OR(N436="",D436=""),"",IFERROR(INDEX('Facturi emise'!$I$5:$I$1004,MATCH(N436&amp;"|"&amp;D436,'Facturi emise'!$A$5:$A$1004,0)),""))</f>
        <v/>
      </c>
      <c r="H436" s="6"/>
      <c r="I436" s="14" t="str">
        <f>IF(OR(N436="",D436=""),"",IFERROR(INDEX('Facturi emise'!$J$5:$J$1004,MATCH(N436&amp;"|"&amp;D436,'Facturi emise'!$A$5:$A$1004,0)),""))</f>
        <v/>
      </c>
      <c r="J436" s="25" t="str">
        <f>IF(OR(N436="",D436=""),"",IFERROR(INDEX('Facturi emise'!$K$5:$K$1004,MATCH(N436&amp;"|"&amp;D436,'Facturi emise'!$A$5:$A$1004,0)),""))</f>
        <v/>
      </c>
      <c r="K436" s="26" t="str">
        <f t="shared" si="19"/>
        <v/>
      </c>
      <c r="L436" s="26" t="str">
        <f t="shared" si="20"/>
        <v/>
      </c>
      <c r="M436" s="27" t="str">
        <f>IF(B436="","",TRIM(IF(N436="","Factura storno nu există în registru. ",IF(ISNA(MATCH(N436&amp;"|"&amp;D436,'Facturi emise'!$A$5:$A$1004,0)),"Linia nu există în factura inițială. ",""))&amp;IF(N(H436)&lt;=0,"Lipsește cantitatea stornată. ","")&amp;IF(AND(N(I436)=IFERROR(INDEX('Facturi emise'!$J$5:$J$1004,MATCH(N436&amp;"|"&amp;D436,'Facturi emise'!$A$5:$A$1004,0)),0),SUMIFS($H$5:$H$1004,$N$5:$N$1004,N436,$D$5:$D$1004,D436,$I$5:$I$1004,I436)&gt;N(G436)),"Stornezi mai mult decât s-a facturat. ","")&amp;IF(AND(N(I436)&gt;0,N(I436)&lt;IFERROR(INDEX('Facturi emise'!$J$5:$J$1004,MATCH(N436&amp;"|"&amp;D436,'Facturi emise'!$A$5:$A$1004,0)),0)),"Reducere de preț pe unitate. ","")))</f>
        <v/>
      </c>
      <c r="N436" s="28" t="str">
        <f>IF(B436="","",IFERROR(INDEX('Registru stornări'!$D$5:$D$304,MATCH(B436,'Registru stornări'!$B$5:$B$304,0)),""))</f>
        <v/>
      </c>
    </row>
    <row r="437" spans="1:14" x14ac:dyDescent="0.2">
      <c r="A437" s="1" t="str">
        <f t="shared" si="18"/>
        <v/>
      </c>
      <c r="B437" s="9"/>
      <c r="C437" s="10" t="str">
        <f>IF(B437="","",COUNTIF(INDEX($B:$B,5):B437,B437))</f>
        <v/>
      </c>
      <c r="D437" s="9"/>
      <c r="E437" s="24" t="str">
        <f>IF(OR(N437="",D437=""),"",IFERROR(INDEX('Facturi emise'!$G$5:$G$1004,MATCH(N437&amp;"|"&amp;D437,'Facturi emise'!$A$5:$A$1004,0)),""))</f>
        <v/>
      </c>
      <c r="F437" s="10" t="str">
        <f>IF(OR(N437="",D437=""),"",IFERROR(INDEX('Facturi emise'!$H$5:$H$1004,MATCH(N437&amp;"|"&amp;D437,'Facturi emise'!$A$5:$A$1004,0)),""))</f>
        <v/>
      </c>
      <c r="G437" s="24" t="str">
        <f>IF(OR(N437="",D437=""),"",IFERROR(INDEX('Facturi emise'!$I$5:$I$1004,MATCH(N437&amp;"|"&amp;D437,'Facturi emise'!$A$5:$A$1004,0)),""))</f>
        <v/>
      </c>
      <c r="H437" s="6"/>
      <c r="I437" s="14" t="str">
        <f>IF(OR(N437="",D437=""),"",IFERROR(INDEX('Facturi emise'!$J$5:$J$1004,MATCH(N437&amp;"|"&amp;D437,'Facturi emise'!$A$5:$A$1004,0)),""))</f>
        <v/>
      </c>
      <c r="J437" s="25" t="str">
        <f>IF(OR(N437="",D437=""),"",IFERROR(INDEX('Facturi emise'!$K$5:$K$1004,MATCH(N437&amp;"|"&amp;D437,'Facturi emise'!$A$5:$A$1004,0)),""))</f>
        <v/>
      </c>
      <c r="K437" s="26" t="str">
        <f t="shared" si="19"/>
        <v/>
      </c>
      <c r="L437" s="26" t="str">
        <f t="shared" si="20"/>
        <v/>
      </c>
      <c r="M437" s="27" t="str">
        <f>IF(B437="","",TRIM(IF(N437="","Factura storno nu există în registru. ",IF(ISNA(MATCH(N437&amp;"|"&amp;D437,'Facturi emise'!$A$5:$A$1004,0)),"Linia nu există în factura inițială. ",""))&amp;IF(N(H437)&lt;=0,"Lipsește cantitatea stornată. ","")&amp;IF(AND(N(I437)=IFERROR(INDEX('Facturi emise'!$J$5:$J$1004,MATCH(N437&amp;"|"&amp;D437,'Facturi emise'!$A$5:$A$1004,0)),0),SUMIFS($H$5:$H$1004,$N$5:$N$1004,N437,$D$5:$D$1004,D437,$I$5:$I$1004,I437)&gt;N(G437)),"Stornezi mai mult decât s-a facturat. ","")&amp;IF(AND(N(I437)&gt;0,N(I437)&lt;IFERROR(INDEX('Facturi emise'!$J$5:$J$1004,MATCH(N437&amp;"|"&amp;D437,'Facturi emise'!$A$5:$A$1004,0)),0)),"Reducere de preț pe unitate. ","")))</f>
        <v/>
      </c>
      <c r="N437" s="28" t="str">
        <f>IF(B437="","",IFERROR(INDEX('Registru stornări'!$D$5:$D$304,MATCH(B437,'Registru stornări'!$B$5:$B$304,0)),""))</f>
        <v/>
      </c>
    </row>
    <row r="438" spans="1:14" x14ac:dyDescent="0.2">
      <c r="A438" s="1" t="str">
        <f t="shared" si="18"/>
        <v/>
      </c>
      <c r="B438" s="9"/>
      <c r="C438" s="10" t="str">
        <f>IF(B438="","",COUNTIF(INDEX($B:$B,5):B438,B438))</f>
        <v/>
      </c>
      <c r="D438" s="9"/>
      <c r="E438" s="24" t="str">
        <f>IF(OR(N438="",D438=""),"",IFERROR(INDEX('Facturi emise'!$G$5:$G$1004,MATCH(N438&amp;"|"&amp;D438,'Facturi emise'!$A$5:$A$1004,0)),""))</f>
        <v/>
      </c>
      <c r="F438" s="10" t="str">
        <f>IF(OR(N438="",D438=""),"",IFERROR(INDEX('Facturi emise'!$H$5:$H$1004,MATCH(N438&amp;"|"&amp;D438,'Facturi emise'!$A$5:$A$1004,0)),""))</f>
        <v/>
      </c>
      <c r="G438" s="24" t="str">
        <f>IF(OR(N438="",D438=""),"",IFERROR(INDEX('Facturi emise'!$I$5:$I$1004,MATCH(N438&amp;"|"&amp;D438,'Facturi emise'!$A$5:$A$1004,0)),""))</f>
        <v/>
      </c>
      <c r="H438" s="6"/>
      <c r="I438" s="14" t="str">
        <f>IF(OR(N438="",D438=""),"",IFERROR(INDEX('Facturi emise'!$J$5:$J$1004,MATCH(N438&amp;"|"&amp;D438,'Facturi emise'!$A$5:$A$1004,0)),""))</f>
        <v/>
      </c>
      <c r="J438" s="25" t="str">
        <f>IF(OR(N438="",D438=""),"",IFERROR(INDEX('Facturi emise'!$K$5:$K$1004,MATCH(N438&amp;"|"&amp;D438,'Facturi emise'!$A$5:$A$1004,0)),""))</f>
        <v/>
      </c>
      <c r="K438" s="26" t="str">
        <f t="shared" si="19"/>
        <v/>
      </c>
      <c r="L438" s="26" t="str">
        <f t="shared" si="20"/>
        <v/>
      </c>
      <c r="M438" s="27" t="str">
        <f>IF(B438="","",TRIM(IF(N438="","Factura storno nu există în registru. ",IF(ISNA(MATCH(N438&amp;"|"&amp;D438,'Facturi emise'!$A$5:$A$1004,0)),"Linia nu există în factura inițială. ",""))&amp;IF(N(H438)&lt;=0,"Lipsește cantitatea stornată. ","")&amp;IF(AND(N(I438)=IFERROR(INDEX('Facturi emise'!$J$5:$J$1004,MATCH(N438&amp;"|"&amp;D438,'Facturi emise'!$A$5:$A$1004,0)),0),SUMIFS($H$5:$H$1004,$N$5:$N$1004,N438,$D$5:$D$1004,D438,$I$5:$I$1004,I438)&gt;N(G438)),"Stornezi mai mult decât s-a facturat. ","")&amp;IF(AND(N(I438)&gt;0,N(I438)&lt;IFERROR(INDEX('Facturi emise'!$J$5:$J$1004,MATCH(N438&amp;"|"&amp;D438,'Facturi emise'!$A$5:$A$1004,0)),0)),"Reducere de preț pe unitate. ","")))</f>
        <v/>
      </c>
      <c r="N438" s="28" t="str">
        <f>IF(B438="","",IFERROR(INDEX('Registru stornări'!$D$5:$D$304,MATCH(B438,'Registru stornări'!$B$5:$B$304,0)),""))</f>
        <v/>
      </c>
    </row>
    <row r="439" spans="1:14" x14ac:dyDescent="0.2">
      <c r="A439" s="1" t="str">
        <f t="shared" si="18"/>
        <v/>
      </c>
      <c r="B439" s="9"/>
      <c r="C439" s="10" t="str">
        <f>IF(B439="","",COUNTIF(INDEX($B:$B,5):B439,B439))</f>
        <v/>
      </c>
      <c r="D439" s="9"/>
      <c r="E439" s="24" t="str">
        <f>IF(OR(N439="",D439=""),"",IFERROR(INDEX('Facturi emise'!$G$5:$G$1004,MATCH(N439&amp;"|"&amp;D439,'Facturi emise'!$A$5:$A$1004,0)),""))</f>
        <v/>
      </c>
      <c r="F439" s="10" t="str">
        <f>IF(OR(N439="",D439=""),"",IFERROR(INDEX('Facturi emise'!$H$5:$H$1004,MATCH(N439&amp;"|"&amp;D439,'Facturi emise'!$A$5:$A$1004,0)),""))</f>
        <v/>
      </c>
      <c r="G439" s="24" t="str">
        <f>IF(OR(N439="",D439=""),"",IFERROR(INDEX('Facturi emise'!$I$5:$I$1004,MATCH(N439&amp;"|"&amp;D439,'Facturi emise'!$A$5:$A$1004,0)),""))</f>
        <v/>
      </c>
      <c r="H439" s="6"/>
      <c r="I439" s="14" t="str">
        <f>IF(OR(N439="",D439=""),"",IFERROR(INDEX('Facturi emise'!$J$5:$J$1004,MATCH(N439&amp;"|"&amp;D439,'Facturi emise'!$A$5:$A$1004,0)),""))</f>
        <v/>
      </c>
      <c r="J439" s="25" t="str">
        <f>IF(OR(N439="",D439=""),"",IFERROR(INDEX('Facturi emise'!$K$5:$K$1004,MATCH(N439&amp;"|"&amp;D439,'Facturi emise'!$A$5:$A$1004,0)),""))</f>
        <v/>
      </c>
      <c r="K439" s="26" t="str">
        <f t="shared" si="19"/>
        <v/>
      </c>
      <c r="L439" s="26" t="str">
        <f t="shared" si="20"/>
        <v/>
      </c>
      <c r="M439" s="27" t="str">
        <f>IF(B439="","",TRIM(IF(N439="","Factura storno nu există în registru. ",IF(ISNA(MATCH(N439&amp;"|"&amp;D439,'Facturi emise'!$A$5:$A$1004,0)),"Linia nu există în factura inițială. ",""))&amp;IF(N(H439)&lt;=0,"Lipsește cantitatea stornată. ","")&amp;IF(AND(N(I439)=IFERROR(INDEX('Facturi emise'!$J$5:$J$1004,MATCH(N439&amp;"|"&amp;D439,'Facturi emise'!$A$5:$A$1004,0)),0),SUMIFS($H$5:$H$1004,$N$5:$N$1004,N439,$D$5:$D$1004,D439,$I$5:$I$1004,I439)&gt;N(G439)),"Stornezi mai mult decât s-a facturat. ","")&amp;IF(AND(N(I439)&gt;0,N(I439)&lt;IFERROR(INDEX('Facturi emise'!$J$5:$J$1004,MATCH(N439&amp;"|"&amp;D439,'Facturi emise'!$A$5:$A$1004,0)),0)),"Reducere de preț pe unitate. ","")))</f>
        <v/>
      </c>
      <c r="N439" s="28" t="str">
        <f>IF(B439="","",IFERROR(INDEX('Registru stornări'!$D$5:$D$304,MATCH(B439,'Registru stornări'!$B$5:$B$304,0)),""))</f>
        <v/>
      </c>
    </row>
    <row r="440" spans="1:14" x14ac:dyDescent="0.2">
      <c r="A440" s="1" t="str">
        <f t="shared" si="18"/>
        <v/>
      </c>
      <c r="B440" s="9"/>
      <c r="C440" s="10" t="str">
        <f>IF(B440="","",COUNTIF(INDEX($B:$B,5):B440,B440))</f>
        <v/>
      </c>
      <c r="D440" s="9"/>
      <c r="E440" s="24" t="str">
        <f>IF(OR(N440="",D440=""),"",IFERROR(INDEX('Facturi emise'!$G$5:$G$1004,MATCH(N440&amp;"|"&amp;D440,'Facturi emise'!$A$5:$A$1004,0)),""))</f>
        <v/>
      </c>
      <c r="F440" s="10" t="str">
        <f>IF(OR(N440="",D440=""),"",IFERROR(INDEX('Facturi emise'!$H$5:$H$1004,MATCH(N440&amp;"|"&amp;D440,'Facturi emise'!$A$5:$A$1004,0)),""))</f>
        <v/>
      </c>
      <c r="G440" s="24" t="str">
        <f>IF(OR(N440="",D440=""),"",IFERROR(INDEX('Facturi emise'!$I$5:$I$1004,MATCH(N440&amp;"|"&amp;D440,'Facturi emise'!$A$5:$A$1004,0)),""))</f>
        <v/>
      </c>
      <c r="H440" s="6"/>
      <c r="I440" s="14" t="str">
        <f>IF(OR(N440="",D440=""),"",IFERROR(INDEX('Facturi emise'!$J$5:$J$1004,MATCH(N440&amp;"|"&amp;D440,'Facturi emise'!$A$5:$A$1004,0)),""))</f>
        <v/>
      </c>
      <c r="J440" s="25" t="str">
        <f>IF(OR(N440="",D440=""),"",IFERROR(INDEX('Facturi emise'!$K$5:$K$1004,MATCH(N440&amp;"|"&amp;D440,'Facturi emise'!$A$5:$A$1004,0)),""))</f>
        <v/>
      </c>
      <c r="K440" s="26" t="str">
        <f t="shared" si="19"/>
        <v/>
      </c>
      <c r="L440" s="26" t="str">
        <f t="shared" si="20"/>
        <v/>
      </c>
      <c r="M440" s="27" t="str">
        <f>IF(B440="","",TRIM(IF(N440="","Factura storno nu există în registru. ",IF(ISNA(MATCH(N440&amp;"|"&amp;D440,'Facturi emise'!$A$5:$A$1004,0)),"Linia nu există în factura inițială. ",""))&amp;IF(N(H440)&lt;=0,"Lipsește cantitatea stornată. ","")&amp;IF(AND(N(I440)=IFERROR(INDEX('Facturi emise'!$J$5:$J$1004,MATCH(N440&amp;"|"&amp;D440,'Facturi emise'!$A$5:$A$1004,0)),0),SUMIFS($H$5:$H$1004,$N$5:$N$1004,N440,$D$5:$D$1004,D440,$I$5:$I$1004,I440)&gt;N(G440)),"Stornezi mai mult decât s-a facturat. ","")&amp;IF(AND(N(I440)&gt;0,N(I440)&lt;IFERROR(INDEX('Facturi emise'!$J$5:$J$1004,MATCH(N440&amp;"|"&amp;D440,'Facturi emise'!$A$5:$A$1004,0)),0)),"Reducere de preț pe unitate. ","")))</f>
        <v/>
      </c>
      <c r="N440" s="28" t="str">
        <f>IF(B440="","",IFERROR(INDEX('Registru stornări'!$D$5:$D$304,MATCH(B440,'Registru stornări'!$B$5:$B$304,0)),""))</f>
        <v/>
      </c>
    </row>
    <row r="441" spans="1:14" x14ac:dyDescent="0.2">
      <c r="A441" s="1" t="str">
        <f t="shared" si="18"/>
        <v/>
      </c>
      <c r="B441" s="9"/>
      <c r="C441" s="10" t="str">
        <f>IF(B441="","",COUNTIF(INDEX($B:$B,5):B441,B441))</f>
        <v/>
      </c>
      <c r="D441" s="9"/>
      <c r="E441" s="24" t="str">
        <f>IF(OR(N441="",D441=""),"",IFERROR(INDEX('Facturi emise'!$G$5:$G$1004,MATCH(N441&amp;"|"&amp;D441,'Facturi emise'!$A$5:$A$1004,0)),""))</f>
        <v/>
      </c>
      <c r="F441" s="10" t="str">
        <f>IF(OR(N441="",D441=""),"",IFERROR(INDEX('Facturi emise'!$H$5:$H$1004,MATCH(N441&amp;"|"&amp;D441,'Facturi emise'!$A$5:$A$1004,0)),""))</f>
        <v/>
      </c>
      <c r="G441" s="24" t="str">
        <f>IF(OR(N441="",D441=""),"",IFERROR(INDEX('Facturi emise'!$I$5:$I$1004,MATCH(N441&amp;"|"&amp;D441,'Facturi emise'!$A$5:$A$1004,0)),""))</f>
        <v/>
      </c>
      <c r="H441" s="6"/>
      <c r="I441" s="14" t="str">
        <f>IF(OR(N441="",D441=""),"",IFERROR(INDEX('Facturi emise'!$J$5:$J$1004,MATCH(N441&amp;"|"&amp;D441,'Facturi emise'!$A$5:$A$1004,0)),""))</f>
        <v/>
      </c>
      <c r="J441" s="25" t="str">
        <f>IF(OR(N441="",D441=""),"",IFERROR(INDEX('Facturi emise'!$K$5:$K$1004,MATCH(N441&amp;"|"&amp;D441,'Facturi emise'!$A$5:$A$1004,0)),""))</f>
        <v/>
      </c>
      <c r="K441" s="26" t="str">
        <f t="shared" si="19"/>
        <v/>
      </c>
      <c r="L441" s="26" t="str">
        <f t="shared" si="20"/>
        <v/>
      </c>
      <c r="M441" s="27" t="str">
        <f>IF(B441="","",TRIM(IF(N441="","Factura storno nu există în registru. ",IF(ISNA(MATCH(N441&amp;"|"&amp;D441,'Facturi emise'!$A$5:$A$1004,0)),"Linia nu există în factura inițială. ",""))&amp;IF(N(H441)&lt;=0,"Lipsește cantitatea stornată. ","")&amp;IF(AND(N(I441)=IFERROR(INDEX('Facturi emise'!$J$5:$J$1004,MATCH(N441&amp;"|"&amp;D441,'Facturi emise'!$A$5:$A$1004,0)),0),SUMIFS($H$5:$H$1004,$N$5:$N$1004,N441,$D$5:$D$1004,D441,$I$5:$I$1004,I441)&gt;N(G441)),"Stornezi mai mult decât s-a facturat. ","")&amp;IF(AND(N(I441)&gt;0,N(I441)&lt;IFERROR(INDEX('Facturi emise'!$J$5:$J$1004,MATCH(N441&amp;"|"&amp;D441,'Facturi emise'!$A$5:$A$1004,0)),0)),"Reducere de preț pe unitate. ","")))</f>
        <v/>
      </c>
      <c r="N441" s="28" t="str">
        <f>IF(B441="","",IFERROR(INDEX('Registru stornări'!$D$5:$D$304,MATCH(B441,'Registru stornări'!$B$5:$B$304,0)),""))</f>
        <v/>
      </c>
    </row>
    <row r="442" spans="1:14" x14ac:dyDescent="0.2">
      <c r="A442" s="1" t="str">
        <f t="shared" si="18"/>
        <v/>
      </c>
      <c r="B442" s="9"/>
      <c r="C442" s="10" t="str">
        <f>IF(B442="","",COUNTIF(INDEX($B:$B,5):B442,B442))</f>
        <v/>
      </c>
      <c r="D442" s="9"/>
      <c r="E442" s="24" t="str">
        <f>IF(OR(N442="",D442=""),"",IFERROR(INDEX('Facturi emise'!$G$5:$G$1004,MATCH(N442&amp;"|"&amp;D442,'Facturi emise'!$A$5:$A$1004,0)),""))</f>
        <v/>
      </c>
      <c r="F442" s="10" t="str">
        <f>IF(OR(N442="",D442=""),"",IFERROR(INDEX('Facturi emise'!$H$5:$H$1004,MATCH(N442&amp;"|"&amp;D442,'Facturi emise'!$A$5:$A$1004,0)),""))</f>
        <v/>
      </c>
      <c r="G442" s="24" t="str">
        <f>IF(OR(N442="",D442=""),"",IFERROR(INDEX('Facturi emise'!$I$5:$I$1004,MATCH(N442&amp;"|"&amp;D442,'Facturi emise'!$A$5:$A$1004,0)),""))</f>
        <v/>
      </c>
      <c r="H442" s="6"/>
      <c r="I442" s="14" t="str">
        <f>IF(OR(N442="",D442=""),"",IFERROR(INDEX('Facturi emise'!$J$5:$J$1004,MATCH(N442&amp;"|"&amp;D442,'Facturi emise'!$A$5:$A$1004,0)),""))</f>
        <v/>
      </c>
      <c r="J442" s="25" t="str">
        <f>IF(OR(N442="",D442=""),"",IFERROR(INDEX('Facturi emise'!$K$5:$K$1004,MATCH(N442&amp;"|"&amp;D442,'Facturi emise'!$A$5:$A$1004,0)),""))</f>
        <v/>
      </c>
      <c r="K442" s="26" t="str">
        <f t="shared" si="19"/>
        <v/>
      </c>
      <c r="L442" s="26" t="str">
        <f t="shared" si="20"/>
        <v/>
      </c>
      <c r="M442" s="27" t="str">
        <f>IF(B442="","",TRIM(IF(N442="","Factura storno nu există în registru. ",IF(ISNA(MATCH(N442&amp;"|"&amp;D442,'Facturi emise'!$A$5:$A$1004,0)),"Linia nu există în factura inițială. ",""))&amp;IF(N(H442)&lt;=0,"Lipsește cantitatea stornată. ","")&amp;IF(AND(N(I442)=IFERROR(INDEX('Facturi emise'!$J$5:$J$1004,MATCH(N442&amp;"|"&amp;D442,'Facturi emise'!$A$5:$A$1004,0)),0),SUMIFS($H$5:$H$1004,$N$5:$N$1004,N442,$D$5:$D$1004,D442,$I$5:$I$1004,I442)&gt;N(G442)),"Stornezi mai mult decât s-a facturat. ","")&amp;IF(AND(N(I442)&gt;0,N(I442)&lt;IFERROR(INDEX('Facturi emise'!$J$5:$J$1004,MATCH(N442&amp;"|"&amp;D442,'Facturi emise'!$A$5:$A$1004,0)),0)),"Reducere de preț pe unitate. ","")))</f>
        <v/>
      </c>
      <c r="N442" s="28" t="str">
        <f>IF(B442="","",IFERROR(INDEX('Registru stornări'!$D$5:$D$304,MATCH(B442,'Registru stornări'!$B$5:$B$304,0)),""))</f>
        <v/>
      </c>
    </row>
    <row r="443" spans="1:14" x14ac:dyDescent="0.2">
      <c r="A443" s="1" t="str">
        <f t="shared" si="18"/>
        <v/>
      </c>
      <c r="B443" s="9"/>
      <c r="C443" s="10" t="str">
        <f>IF(B443="","",COUNTIF(INDEX($B:$B,5):B443,B443))</f>
        <v/>
      </c>
      <c r="D443" s="9"/>
      <c r="E443" s="24" t="str">
        <f>IF(OR(N443="",D443=""),"",IFERROR(INDEX('Facturi emise'!$G$5:$G$1004,MATCH(N443&amp;"|"&amp;D443,'Facturi emise'!$A$5:$A$1004,0)),""))</f>
        <v/>
      </c>
      <c r="F443" s="10" t="str">
        <f>IF(OR(N443="",D443=""),"",IFERROR(INDEX('Facturi emise'!$H$5:$H$1004,MATCH(N443&amp;"|"&amp;D443,'Facturi emise'!$A$5:$A$1004,0)),""))</f>
        <v/>
      </c>
      <c r="G443" s="24" t="str">
        <f>IF(OR(N443="",D443=""),"",IFERROR(INDEX('Facturi emise'!$I$5:$I$1004,MATCH(N443&amp;"|"&amp;D443,'Facturi emise'!$A$5:$A$1004,0)),""))</f>
        <v/>
      </c>
      <c r="H443" s="6"/>
      <c r="I443" s="14" t="str">
        <f>IF(OR(N443="",D443=""),"",IFERROR(INDEX('Facturi emise'!$J$5:$J$1004,MATCH(N443&amp;"|"&amp;D443,'Facturi emise'!$A$5:$A$1004,0)),""))</f>
        <v/>
      </c>
      <c r="J443" s="25" t="str">
        <f>IF(OR(N443="",D443=""),"",IFERROR(INDEX('Facturi emise'!$K$5:$K$1004,MATCH(N443&amp;"|"&amp;D443,'Facturi emise'!$A$5:$A$1004,0)),""))</f>
        <v/>
      </c>
      <c r="K443" s="26" t="str">
        <f t="shared" si="19"/>
        <v/>
      </c>
      <c r="L443" s="26" t="str">
        <f t="shared" si="20"/>
        <v/>
      </c>
      <c r="M443" s="27" t="str">
        <f>IF(B443="","",TRIM(IF(N443="","Factura storno nu există în registru. ",IF(ISNA(MATCH(N443&amp;"|"&amp;D443,'Facturi emise'!$A$5:$A$1004,0)),"Linia nu există în factura inițială. ",""))&amp;IF(N(H443)&lt;=0,"Lipsește cantitatea stornată. ","")&amp;IF(AND(N(I443)=IFERROR(INDEX('Facturi emise'!$J$5:$J$1004,MATCH(N443&amp;"|"&amp;D443,'Facturi emise'!$A$5:$A$1004,0)),0),SUMIFS($H$5:$H$1004,$N$5:$N$1004,N443,$D$5:$D$1004,D443,$I$5:$I$1004,I443)&gt;N(G443)),"Stornezi mai mult decât s-a facturat. ","")&amp;IF(AND(N(I443)&gt;0,N(I443)&lt;IFERROR(INDEX('Facturi emise'!$J$5:$J$1004,MATCH(N443&amp;"|"&amp;D443,'Facturi emise'!$A$5:$A$1004,0)),0)),"Reducere de preț pe unitate. ","")))</f>
        <v/>
      </c>
      <c r="N443" s="28" t="str">
        <f>IF(B443="","",IFERROR(INDEX('Registru stornări'!$D$5:$D$304,MATCH(B443,'Registru stornări'!$B$5:$B$304,0)),""))</f>
        <v/>
      </c>
    </row>
    <row r="444" spans="1:14" x14ac:dyDescent="0.2">
      <c r="A444" s="1" t="str">
        <f t="shared" si="18"/>
        <v/>
      </c>
      <c r="B444" s="9"/>
      <c r="C444" s="10" t="str">
        <f>IF(B444="","",COUNTIF(INDEX($B:$B,5):B444,B444))</f>
        <v/>
      </c>
      <c r="D444" s="9"/>
      <c r="E444" s="24" t="str">
        <f>IF(OR(N444="",D444=""),"",IFERROR(INDEX('Facturi emise'!$G$5:$G$1004,MATCH(N444&amp;"|"&amp;D444,'Facturi emise'!$A$5:$A$1004,0)),""))</f>
        <v/>
      </c>
      <c r="F444" s="10" t="str">
        <f>IF(OR(N444="",D444=""),"",IFERROR(INDEX('Facturi emise'!$H$5:$H$1004,MATCH(N444&amp;"|"&amp;D444,'Facturi emise'!$A$5:$A$1004,0)),""))</f>
        <v/>
      </c>
      <c r="G444" s="24" t="str">
        <f>IF(OR(N444="",D444=""),"",IFERROR(INDEX('Facturi emise'!$I$5:$I$1004,MATCH(N444&amp;"|"&amp;D444,'Facturi emise'!$A$5:$A$1004,0)),""))</f>
        <v/>
      </c>
      <c r="H444" s="6"/>
      <c r="I444" s="14" t="str">
        <f>IF(OR(N444="",D444=""),"",IFERROR(INDEX('Facturi emise'!$J$5:$J$1004,MATCH(N444&amp;"|"&amp;D444,'Facturi emise'!$A$5:$A$1004,0)),""))</f>
        <v/>
      </c>
      <c r="J444" s="25" t="str">
        <f>IF(OR(N444="",D444=""),"",IFERROR(INDEX('Facturi emise'!$K$5:$K$1004,MATCH(N444&amp;"|"&amp;D444,'Facturi emise'!$A$5:$A$1004,0)),""))</f>
        <v/>
      </c>
      <c r="K444" s="26" t="str">
        <f t="shared" si="19"/>
        <v/>
      </c>
      <c r="L444" s="26" t="str">
        <f t="shared" si="20"/>
        <v/>
      </c>
      <c r="M444" s="27" t="str">
        <f>IF(B444="","",TRIM(IF(N444="","Factura storno nu există în registru. ",IF(ISNA(MATCH(N444&amp;"|"&amp;D444,'Facturi emise'!$A$5:$A$1004,0)),"Linia nu există în factura inițială. ",""))&amp;IF(N(H444)&lt;=0,"Lipsește cantitatea stornată. ","")&amp;IF(AND(N(I444)=IFERROR(INDEX('Facturi emise'!$J$5:$J$1004,MATCH(N444&amp;"|"&amp;D444,'Facturi emise'!$A$5:$A$1004,0)),0),SUMIFS($H$5:$H$1004,$N$5:$N$1004,N444,$D$5:$D$1004,D444,$I$5:$I$1004,I444)&gt;N(G444)),"Stornezi mai mult decât s-a facturat. ","")&amp;IF(AND(N(I444)&gt;0,N(I444)&lt;IFERROR(INDEX('Facturi emise'!$J$5:$J$1004,MATCH(N444&amp;"|"&amp;D444,'Facturi emise'!$A$5:$A$1004,0)),0)),"Reducere de preț pe unitate. ","")))</f>
        <v/>
      </c>
      <c r="N444" s="28" t="str">
        <f>IF(B444="","",IFERROR(INDEX('Registru stornări'!$D$5:$D$304,MATCH(B444,'Registru stornări'!$B$5:$B$304,0)),""))</f>
        <v/>
      </c>
    </row>
    <row r="445" spans="1:14" x14ac:dyDescent="0.2">
      <c r="A445" s="1" t="str">
        <f t="shared" si="18"/>
        <v/>
      </c>
      <c r="B445" s="9"/>
      <c r="C445" s="10" t="str">
        <f>IF(B445="","",COUNTIF(INDEX($B:$B,5):B445,B445))</f>
        <v/>
      </c>
      <c r="D445" s="9"/>
      <c r="E445" s="24" t="str">
        <f>IF(OR(N445="",D445=""),"",IFERROR(INDEX('Facturi emise'!$G$5:$G$1004,MATCH(N445&amp;"|"&amp;D445,'Facturi emise'!$A$5:$A$1004,0)),""))</f>
        <v/>
      </c>
      <c r="F445" s="10" t="str">
        <f>IF(OR(N445="",D445=""),"",IFERROR(INDEX('Facturi emise'!$H$5:$H$1004,MATCH(N445&amp;"|"&amp;D445,'Facturi emise'!$A$5:$A$1004,0)),""))</f>
        <v/>
      </c>
      <c r="G445" s="24" t="str">
        <f>IF(OR(N445="",D445=""),"",IFERROR(INDEX('Facturi emise'!$I$5:$I$1004,MATCH(N445&amp;"|"&amp;D445,'Facturi emise'!$A$5:$A$1004,0)),""))</f>
        <v/>
      </c>
      <c r="H445" s="6"/>
      <c r="I445" s="14" t="str">
        <f>IF(OR(N445="",D445=""),"",IFERROR(INDEX('Facturi emise'!$J$5:$J$1004,MATCH(N445&amp;"|"&amp;D445,'Facturi emise'!$A$5:$A$1004,0)),""))</f>
        <v/>
      </c>
      <c r="J445" s="25" t="str">
        <f>IF(OR(N445="",D445=""),"",IFERROR(INDEX('Facturi emise'!$K$5:$K$1004,MATCH(N445&amp;"|"&amp;D445,'Facturi emise'!$A$5:$A$1004,0)),""))</f>
        <v/>
      </c>
      <c r="K445" s="26" t="str">
        <f t="shared" si="19"/>
        <v/>
      </c>
      <c r="L445" s="26" t="str">
        <f t="shared" si="20"/>
        <v/>
      </c>
      <c r="M445" s="27" t="str">
        <f>IF(B445="","",TRIM(IF(N445="","Factura storno nu există în registru. ",IF(ISNA(MATCH(N445&amp;"|"&amp;D445,'Facturi emise'!$A$5:$A$1004,0)),"Linia nu există în factura inițială. ",""))&amp;IF(N(H445)&lt;=0,"Lipsește cantitatea stornată. ","")&amp;IF(AND(N(I445)=IFERROR(INDEX('Facturi emise'!$J$5:$J$1004,MATCH(N445&amp;"|"&amp;D445,'Facturi emise'!$A$5:$A$1004,0)),0),SUMIFS($H$5:$H$1004,$N$5:$N$1004,N445,$D$5:$D$1004,D445,$I$5:$I$1004,I445)&gt;N(G445)),"Stornezi mai mult decât s-a facturat. ","")&amp;IF(AND(N(I445)&gt;0,N(I445)&lt;IFERROR(INDEX('Facturi emise'!$J$5:$J$1004,MATCH(N445&amp;"|"&amp;D445,'Facturi emise'!$A$5:$A$1004,0)),0)),"Reducere de preț pe unitate. ","")))</f>
        <v/>
      </c>
      <c r="N445" s="28" t="str">
        <f>IF(B445="","",IFERROR(INDEX('Registru stornări'!$D$5:$D$304,MATCH(B445,'Registru stornări'!$B$5:$B$304,0)),""))</f>
        <v/>
      </c>
    </row>
    <row r="446" spans="1:14" x14ac:dyDescent="0.2">
      <c r="A446" s="1" t="str">
        <f t="shared" si="18"/>
        <v/>
      </c>
      <c r="B446" s="9"/>
      <c r="C446" s="10" t="str">
        <f>IF(B446="","",COUNTIF(INDEX($B:$B,5):B446,B446))</f>
        <v/>
      </c>
      <c r="D446" s="9"/>
      <c r="E446" s="24" t="str">
        <f>IF(OR(N446="",D446=""),"",IFERROR(INDEX('Facturi emise'!$G$5:$G$1004,MATCH(N446&amp;"|"&amp;D446,'Facturi emise'!$A$5:$A$1004,0)),""))</f>
        <v/>
      </c>
      <c r="F446" s="10" t="str">
        <f>IF(OR(N446="",D446=""),"",IFERROR(INDEX('Facturi emise'!$H$5:$H$1004,MATCH(N446&amp;"|"&amp;D446,'Facturi emise'!$A$5:$A$1004,0)),""))</f>
        <v/>
      </c>
      <c r="G446" s="24" t="str">
        <f>IF(OR(N446="",D446=""),"",IFERROR(INDEX('Facturi emise'!$I$5:$I$1004,MATCH(N446&amp;"|"&amp;D446,'Facturi emise'!$A$5:$A$1004,0)),""))</f>
        <v/>
      </c>
      <c r="H446" s="6"/>
      <c r="I446" s="14" t="str">
        <f>IF(OR(N446="",D446=""),"",IFERROR(INDEX('Facturi emise'!$J$5:$J$1004,MATCH(N446&amp;"|"&amp;D446,'Facturi emise'!$A$5:$A$1004,0)),""))</f>
        <v/>
      </c>
      <c r="J446" s="25" t="str">
        <f>IF(OR(N446="",D446=""),"",IFERROR(INDEX('Facturi emise'!$K$5:$K$1004,MATCH(N446&amp;"|"&amp;D446,'Facturi emise'!$A$5:$A$1004,0)),""))</f>
        <v/>
      </c>
      <c r="K446" s="26" t="str">
        <f t="shared" si="19"/>
        <v/>
      </c>
      <c r="L446" s="26" t="str">
        <f t="shared" si="20"/>
        <v/>
      </c>
      <c r="M446" s="27" t="str">
        <f>IF(B446="","",TRIM(IF(N446="","Factura storno nu există în registru. ",IF(ISNA(MATCH(N446&amp;"|"&amp;D446,'Facturi emise'!$A$5:$A$1004,0)),"Linia nu există în factura inițială. ",""))&amp;IF(N(H446)&lt;=0,"Lipsește cantitatea stornată. ","")&amp;IF(AND(N(I446)=IFERROR(INDEX('Facturi emise'!$J$5:$J$1004,MATCH(N446&amp;"|"&amp;D446,'Facturi emise'!$A$5:$A$1004,0)),0),SUMIFS($H$5:$H$1004,$N$5:$N$1004,N446,$D$5:$D$1004,D446,$I$5:$I$1004,I446)&gt;N(G446)),"Stornezi mai mult decât s-a facturat. ","")&amp;IF(AND(N(I446)&gt;0,N(I446)&lt;IFERROR(INDEX('Facturi emise'!$J$5:$J$1004,MATCH(N446&amp;"|"&amp;D446,'Facturi emise'!$A$5:$A$1004,0)),0)),"Reducere de preț pe unitate. ","")))</f>
        <v/>
      </c>
      <c r="N446" s="28" t="str">
        <f>IF(B446="","",IFERROR(INDEX('Registru stornări'!$D$5:$D$304,MATCH(B446,'Registru stornări'!$B$5:$B$304,0)),""))</f>
        <v/>
      </c>
    </row>
    <row r="447" spans="1:14" x14ac:dyDescent="0.2">
      <c r="A447" s="1" t="str">
        <f t="shared" si="18"/>
        <v/>
      </c>
      <c r="B447" s="9"/>
      <c r="C447" s="10" t="str">
        <f>IF(B447="","",COUNTIF(INDEX($B:$B,5):B447,B447))</f>
        <v/>
      </c>
      <c r="D447" s="9"/>
      <c r="E447" s="24" t="str">
        <f>IF(OR(N447="",D447=""),"",IFERROR(INDEX('Facturi emise'!$G$5:$G$1004,MATCH(N447&amp;"|"&amp;D447,'Facturi emise'!$A$5:$A$1004,0)),""))</f>
        <v/>
      </c>
      <c r="F447" s="10" t="str">
        <f>IF(OR(N447="",D447=""),"",IFERROR(INDEX('Facturi emise'!$H$5:$H$1004,MATCH(N447&amp;"|"&amp;D447,'Facturi emise'!$A$5:$A$1004,0)),""))</f>
        <v/>
      </c>
      <c r="G447" s="24" t="str">
        <f>IF(OR(N447="",D447=""),"",IFERROR(INDEX('Facturi emise'!$I$5:$I$1004,MATCH(N447&amp;"|"&amp;D447,'Facturi emise'!$A$5:$A$1004,0)),""))</f>
        <v/>
      </c>
      <c r="H447" s="6"/>
      <c r="I447" s="14" t="str">
        <f>IF(OR(N447="",D447=""),"",IFERROR(INDEX('Facturi emise'!$J$5:$J$1004,MATCH(N447&amp;"|"&amp;D447,'Facturi emise'!$A$5:$A$1004,0)),""))</f>
        <v/>
      </c>
      <c r="J447" s="25" t="str">
        <f>IF(OR(N447="",D447=""),"",IFERROR(INDEX('Facturi emise'!$K$5:$K$1004,MATCH(N447&amp;"|"&amp;D447,'Facturi emise'!$A$5:$A$1004,0)),""))</f>
        <v/>
      </c>
      <c r="K447" s="26" t="str">
        <f t="shared" si="19"/>
        <v/>
      </c>
      <c r="L447" s="26" t="str">
        <f t="shared" si="20"/>
        <v/>
      </c>
      <c r="M447" s="27" t="str">
        <f>IF(B447="","",TRIM(IF(N447="","Factura storno nu există în registru. ",IF(ISNA(MATCH(N447&amp;"|"&amp;D447,'Facturi emise'!$A$5:$A$1004,0)),"Linia nu există în factura inițială. ",""))&amp;IF(N(H447)&lt;=0,"Lipsește cantitatea stornată. ","")&amp;IF(AND(N(I447)=IFERROR(INDEX('Facturi emise'!$J$5:$J$1004,MATCH(N447&amp;"|"&amp;D447,'Facturi emise'!$A$5:$A$1004,0)),0),SUMIFS($H$5:$H$1004,$N$5:$N$1004,N447,$D$5:$D$1004,D447,$I$5:$I$1004,I447)&gt;N(G447)),"Stornezi mai mult decât s-a facturat. ","")&amp;IF(AND(N(I447)&gt;0,N(I447)&lt;IFERROR(INDEX('Facturi emise'!$J$5:$J$1004,MATCH(N447&amp;"|"&amp;D447,'Facturi emise'!$A$5:$A$1004,0)),0)),"Reducere de preț pe unitate. ","")))</f>
        <v/>
      </c>
      <c r="N447" s="28" t="str">
        <f>IF(B447="","",IFERROR(INDEX('Registru stornări'!$D$5:$D$304,MATCH(B447,'Registru stornări'!$B$5:$B$304,0)),""))</f>
        <v/>
      </c>
    </row>
    <row r="448" spans="1:14" x14ac:dyDescent="0.2">
      <c r="A448" s="1" t="str">
        <f t="shared" si="18"/>
        <v/>
      </c>
      <c r="B448" s="9"/>
      <c r="C448" s="10" t="str">
        <f>IF(B448="","",COUNTIF(INDEX($B:$B,5):B448,B448))</f>
        <v/>
      </c>
      <c r="D448" s="9"/>
      <c r="E448" s="24" t="str">
        <f>IF(OR(N448="",D448=""),"",IFERROR(INDEX('Facturi emise'!$G$5:$G$1004,MATCH(N448&amp;"|"&amp;D448,'Facturi emise'!$A$5:$A$1004,0)),""))</f>
        <v/>
      </c>
      <c r="F448" s="10" t="str">
        <f>IF(OR(N448="",D448=""),"",IFERROR(INDEX('Facturi emise'!$H$5:$H$1004,MATCH(N448&amp;"|"&amp;D448,'Facturi emise'!$A$5:$A$1004,0)),""))</f>
        <v/>
      </c>
      <c r="G448" s="24" t="str">
        <f>IF(OR(N448="",D448=""),"",IFERROR(INDEX('Facturi emise'!$I$5:$I$1004,MATCH(N448&amp;"|"&amp;D448,'Facturi emise'!$A$5:$A$1004,0)),""))</f>
        <v/>
      </c>
      <c r="H448" s="6"/>
      <c r="I448" s="14" t="str">
        <f>IF(OR(N448="",D448=""),"",IFERROR(INDEX('Facturi emise'!$J$5:$J$1004,MATCH(N448&amp;"|"&amp;D448,'Facturi emise'!$A$5:$A$1004,0)),""))</f>
        <v/>
      </c>
      <c r="J448" s="25" t="str">
        <f>IF(OR(N448="",D448=""),"",IFERROR(INDEX('Facturi emise'!$K$5:$K$1004,MATCH(N448&amp;"|"&amp;D448,'Facturi emise'!$A$5:$A$1004,0)),""))</f>
        <v/>
      </c>
      <c r="K448" s="26" t="str">
        <f t="shared" si="19"/>
        <v/>
      </c>
      <c r="L448" s="26" t="str">
        <f t="shared" si="20"/>
        <v/>
      </c>
      <c r="M448" s="27" t="str">
        <f>IF(B448="","",TRIM(IF(N448="","Factura storno nu există în registru. ",IF(ISNA(MATCH(N448&amp;"|"&amp;D448,'Facturi emise'!$A$5:$A$1004,0)),"Linia nu există în factura inițială. ",""))&amp;IF(N(H448)&lt;=0,"Lipsește cantitatea stornată. ","")&amp;IF(AND(N(I448)=IFERROR(INDEX('Facturi emise'!$J$5:$J$1004,MATCH(N448&amp;"|"&amp;D448,'Facturi emise'!$A$5:$A$1004,0)),0),SUMIFS($H$5:$H$1004,$N$5:$N$1004,N448,$D$5:$D$1004,D448,$I$5:$I$1004,I448)&gt;N(G448)),"Stornezi mai mult decât s-a facturat. ","")&amp;IF(AND(N(I448)&gt;0,N(I448)&lt;IFERROR(INDEX('Facturi emise'!$J$5:$J$1004,MATCH(N448&amp;"|"&amp;D448,'Facturi emise'!$A$5:$A$1004,0)),0)),"Reducere de preț pe unitate. ","")))</f>
        <v/>
      </c>
      <c r="N448" s="28" t="str">
        <f>IF(B448="","",IFERROR(INDEX('Registru stornări'!$D$5:$D$304,MATCH(B448,'Registru stornări'!$B$5:$B$304,0)),""))</f>
        <v/>
      </c>
    </row>
    <row r="449" spans="1:14" x14ac:dyDescent="0.2">
      <c r="A449" s="1" t="str">
        <f t="shared" si="18"/>
        <v/>
      </c>
      <c r="B449" s="9"/>
      <c r="C449" s="10" t="str">
        <f>IF(B449="","",COUNTIF(INDEX($B:$B,5):B449,B449))</f>
        <v/>
      </c>
      <c r="D449" s="9"/>
      <c r="E449" s="24" t="str">
        <f>IF(OR(N449="",D449=""),"",IFERROR(INDEX('Facturi emise'!$G$5:$G$1004,MATCH(N449&amp;"|"&amp;D449,'Facturi emise'!$A$5:$A$1004,0)),""))</f>
        <v/>
      </c>
      <c r="F449" s="10" t="str">
        <f>IF(OR(N449="",D449=""),"",IFERROR(INDEX('Facturi emise'!$H$5:$H$1004,MATCH(N449&amp;"|"&amp;D449,'Facturi emise'!$A$5:$A$1004,0)),""))</f>
        <v/>
      </c>
      <c r="G449" s="24" t="str">
        <f>IF(OR(N449="",D449=""),"",IFERROR(INDEX('Facturi emise'!$I$5:$I$1004,MATCH(N449&amp;"|"&amp;D449,'Facturi emise'!$A$5:$A$1004,0)),""))</f>
        <v/>
      </c>
      <c r="H449" s="6"/>
      <c r="I449" s="14" t="str">
        <f>IF(OR(N449="",D449=""),"",IFERROR(INDEX('Facturi emise'!$J$5:$J$1004,MATCH(N449&amp;"|"&amp;D449,'Facturi emise'!$A$5:$A$1004,0)),""))</f>
        <v/>
      </c>
      <c r="J449" s="25" t="str">
        <f>IF(OR(N449="",D449=""),"",IFERROR(INDEX('Facturi emise'!$K$5:$K$1004,MATCH(N449&amp;"|"&amp;D449,'Facturi emise'!$A$5:$A$1004,0)),""))</f>
        <v/>
      </c>
      <c r="K449" s="26" t="str">
        <f t="shared" si="19"/>
        <v/>
      </c>
      <c r="L449" s="26" t="str">
        <f t="shared" si="20"/>
        <v/>
      </c>
      <c r="M449" s="27" t="str">
        <f>IF(B449="","",TRIM(IF(N449="","Factura storno nu există în registru. ",IF(ISNA(MATCH(N449&amp;"|"&amp;D449,'Facturi emise'!$A$5:$A$1004,0)),"Linia nu există în factura inițială. ",""))&amp;IF(N(H449)&lt;=0,"Lipsește cantitatea stornată. ","")&amp;IF(AND(N(I449)=IFERROR(INDEX('Facturi emise'!$J$5:$J$1004,MATCH(N449&amp;"|"&amp;D449,'Facturi emise'!$A$5:$A$1004,0)),0),SUMIFS($H$5:$H$1004,$N$5:$N$1004,N449,$D$5:$D$1004,D449,$I$5:$I$1004,I449)&gt;N(G449)),"Stornezi mai mult decât s-a facturat. ","")&amp;IF(AND(N(I449)&gt;0,N(I449)&lt;IFERROR(INDEX('Facturi emise'!$J$5:$J$1004,MATCH(N449&amp;"|"&amp;D449,'Facturi emise'!$A$5:$A$1004,0)),0)),"Reducere de preț pe unitate. ","")))</f>
        <v/>
      </c>
      <c r="N449" s="28" t="str">
        <f>IF(B449="","",IFERROR(INDEX('Registru stornări'!$D$5:$D$304,MATCH(B449,'Registru stornări'!$B$5:$B$304,0)),""))</f>
        <v/>
      </c>
    </row>
    <row r="450" spans="1:14" x14ac:dyDescent="0.2">
      <c r="A450" s="1" t="str">
        <f t="shared" si="18"/>
        <v/>
      </c>
      <c r="B450" s="9"/>
      <c r="C450" s="10" t="str">
        <f>IF(B450="","",COUNTIF(INDEX($B:$B,5):B450,B450))</f>
        <v/>
      </c>
      <c r="D450" s="9"/>
      <c r="E450" s="24" t="str">
        <f>IF(OR(N450="",D450=""),"",IFERROR(INDEX('Facturi emise'!$G$5:$G$1004,MATCH(N450&amp;"|"&amp;D450,'Facturi emise'!$A$5:$A$1004,0)),""))</f>
        <v/>
      </c>
      <c r="F450" s="10" t="str">
        <f>IF(OR(N450="",D450=""),"",IFERROR(INDEX('Facturi emise'!$H$5:$H$1004,MATCH(N450&amp;"|"&amp;D450,'Facturi emise'!$A$5:$A$1004,0)),""))</f>
        <v/>
      </c>
      <c r="G450" s="24" t="str">
        <f>IF(OR(N450="",D450=""),"",IFERROR(INDEX('Facturi emise'!$I$5:$I$1004,MATCH(N450&amp;"|"&amp;D450,'Facturi emise'!$A$5:$A$1004,0)),""))</f>
        <v/>
      </c>
      <c r="H450" s="6"/>
      <c r="I450" s="14" t="str">
        <f>IF(OR(N450="",D450=""),"",IFERROR(INDEX('Facturi emise'!$J$5:$J$1004,MATCH(N450&amp;"|"&amp;D450,'Facturi emise'!$A$5:$A$1004,0)),""))</f>
        <v/>
      </c>
      <c r="J450" s="25" t="str">
        <f>IF(OR(N450="",D450=""),"",IFERROR(INDEX('Facturi emise'!$K$5:$K$1004,MATCH(N450&amp;"|"&amp;D450,'Facturi emise'!$A$5:$A$1004,0)),""))</f>
        <v/>
      </c>
      <c r="K450" s="26" t="str">
        <f t="shared" si="19"/>
        <v/>
      </c>
      <c r="L450" s="26" t="str">
        <f t="shared" si="20"/>
        <v/>
      </c>
      <c r="M450" s="27" t="str">
        <f>IF(B450="","",TRIM(IF(N450="","Factura storno nu există în registru. ",IF(ISNA(MATCH(N450&amp;"|"&amp;D450,'Facturi emise'!$A$5:$A$1004,0)),"Linia nu există în factura inițială. ",""))&amp;IF(N(H450)&lt;=0,"Lipsește cantitatea stornată. ","")&amp;IF(AND(N(I450)=IFERROR(INDEX('Facturi emise'!$J$5:$J$1004,MATCH(N450&amp;"|"&amp;D450,'Facturi emise'!$A$5:$A$1004,0)),0),SUMIFS($H$5:$H$1004,$N$5:$N$1004,N450,$D$5:$D$1004,D450,$I$5:$I$1004,I450)&gt;N(G450)),"Stornezi mai mult decât s-a facturat. ","")&amp;IF(AND(N(I450)&gt;0,N(I450)&lt;IFERROR(INDEX('Facturi emise'!$J$5:$J$1004,MATCH(N450&amp;"|"&amp;D450,'Facturi emise'!$A$5:$A$1004,0)),0)),"Reducere de preț pe unitate. ","")))</f>
        <v/>
      </c>
      <c r="N450" s="28" t="str">
        <f>IF(B450="","",IFERROR(INDEX('Registru stornări'!$D$5:$D$304,MATCH(B450,'Registru stornări'!$B$5:$B$304,0)),""))</f>
        <v/>
      </c>
    </row>
    <row r="451" spans="1:14" x14ac:dyDescent="0.2">
      <c r="A451" s="1" t="str">
        <f t="shared" si="18"/>
        <v/>
      </c>
      <c r="B451" s="9"/>
      <c r="C451" s="10" t="str">
        <f>IF(B451="","",COUNTIF(INDEX($B:$B,5):B451,B451))</f>
        <v/>
      </c>
      <c r="D451" s="9"/>
      <c r="E451" s="24" t="str">
        <f>IF(OR(N451="",D451=""),"",IFERROR(INDEX('Facturi emise'!$G$5:$G$1004,MATCH(N451&amp;"|"&amp;D451,'Facturi emise'!$A$5:$A$1004,0)),""))</f>
        <v/>
      </c>
      <c r="F451" s="10" t="str">
        <f>IF(OR(N451="",D451=""),"",IFERROR(INDEX('Facturi emise'!$H$5:$H$1004,MATCH(N451&amp;"|"&amp;D451,'Facturi emise'!$A$5:$A$1004,0)),""))</f>
        <v/>
      </c>
      <c r="G451" s="24" t="str">
        <f>IF(OR(N451="",D451=""),"",IFERROR(INDEX('Facturi emise'!$I$5:$I$1004,MATCH(N451&amp;"|"&amp;D451,'Facturi emise'!$A$5:$A$1004,0)),""))</f>
        <v/>
      </c>
      <c r="H451" s="6"/>
      <c r="I451" s="14" t="str">
        <f>IF(OR(N451="",D451=""),"",IFERROR(INDEX('Facturi emise'!$J$5:$J$1004,MATCH(N451&amp;"|"&amp;D451,'Facturi emise'!$A$5:$A$1004,0)),""))</f>
        <v/>
      </c>
      <c r="J451" s="25" t="str">
        <f>IF(OR(N451="",D451=""),"",IFERROR(INDEX('Facturi emise'!$K$5:$K$1004,MATCH(N451&amp;"|"&amp;D451,'Facturi emise'!$A$5:$A$1004,0)),""))</f>
        <v/>
      </c>
      <c r="K451" s="26" t="str">
        <f t="shared" si="19"/>
        <v/>
      </c>
      <c r="L451" s="26" t="str">
        <f t="shared" si="20"/>
        <v/>
      </c>
      <c r="M451" s="27" t="str">
        <f>IF(B451="","",TRIM(IF(N451="","Factura storno nu există în registru. ",IF(ISNA(MATCH(N451&amp;"|"&amp;D451,'Facturi emise'!$A$5:$A$1004,0)),"Linia nu există în factura inițială. ",""))&amp;IF(N(H451)&lt;=0,"Lipsește cantitatea stornată. ","")&amp;IF(AND(N(I451)=IFERROR(INDEX('Facturi emise'!$J$5:$J$1004,MATCH(N451&amp;"|"&amp;D451,'Facturi emise'!$A$5:$A$1004,0)),0),SUMIFS($H$5:$H$1004,$N$5:$N$1004,N451,$D$5:$D$1004,D451,$I$5:$I$1004,I451)&gt;N(G451)),"Stornezi mai mult decât s-a facturat. ","")&amp;IF(AND(N(I451)&gt;0,N(I451)&lt;IFERROR(INDEX('Facturi emise'!$J$5:$J$1004,MATCH(N451&amp;"|"&amp;D451,'Facturi emise'!$A$5:$A$1004,0)),0)),"Reducere de preț pe unitate. ","")))</f>
        <v/>
      </c>
      <c r="N451" s="28" t="str">
        <f>IF(B451="","",IFERROR(INDEX('Registru stornări'!$D$5:$D$304,MATCH(B451,'Registru stornări'!$B$5:$B$304,0)),""))</f>
        <v/>
      </c>
    </row>
    <row r="452" spans="1:14" x14ac:dyDescent="0.2">
      <c r="A452" s="1" t="str">
        <f t="shared" si="18"/>
        <v/>
      </c>
      <c r="B452" s="9"/>
      <c r="C452" s="10" t="str">
        <f>IF(B452="","",COUNTIF(INDEX($B:$B,5):B452,B452))</f>
        <v/>
      </c>
      <c r="D452" s="9"/>
      <c r="E452" s="24" t="str">
        <f>IF(OR(N452="",D452=""),"",IFERROR(INDEX('Facturi emise'!$G$5:$G$1004,MATCH(N452&amp;"|"&amp;D452,'Facturi emise'!$A$5:$A$1004,0)),""))</f>
        <v/>
      </c>
      <c r="F452" s="10" t="str">
        <f>IF(OR(N452="",D452=""),"",IFERROR(INDEX('Facturi emise'!$H$5:$H$1004,MATCH(N452&amp;"|"&amp;D452,'Facturi emise'!$A$5:$A$1004,0)),""))</f>
        <v/>
      </c>
      <c r="G452" s="24" t="str">
        <f>IF(OR(N452="",D452=""),"",IFERROR(INDEX('Facturi emise'!$I$5:$I$1004,MATCH(N452&amp;"|"&amp;D452,'Facturi emise'!$A$5:$A$1004,0)),""))</f>
        <v/>
      </c>
      <c r="H452" s="6"/>
      <c r="I452" s="14" t="str">
        <f>IF(OR(N452="",D452=""),"",IFERROR(INDEX('Facturi emise'!$J$5:$J$1004,MATCH(N452&amp;"|"&amp;D452,'Facturi emise'!$A$5:$A$1004,0)),""))</f>
        <v/>
      </c>
      <c r="J452" s="25" t="str">
        <f>IF(OR(N452="",D452=""),"",IFERROR(INDEX('Facturi emise'!$K$5:$K$1004,MATCH(N452&amp;"|"&amp;D452,'Facturi emise'!$A$5:$A$1004,0)),""))</f>
        <v/>
      </c>
      <c r="K452" s="26" t="str">
        <f t="shared" si="19"/>
        <v/>
      </c>
      <c r="L452" s="26" t="str">
        <f t="shared" si="20"/>
        <v/>
      </c>
      <c r="M452" s="27" t="str">
        <f>IF(B452="","",TRIM(IF(N452="","Factura storno nu există în registru. ",IF(ISNA(MATCH(N452&amp;"|"&amp;D452,'Facturi emise'!$A$5:$A$1004,0)),"Linia nu există în factura inițială. ",""))&amp;IF(N(H452)&lt;=0,"Lipsește cantitatea stornată. ","")&amp;IF(AND(N(I452)=IFERROR(INDEX('Facturi emise'!$J$5:$J$1004,MATCH(N452&amp;"|"&amp;D452,'Facturi emise'!$A$5:$A$1004,0)),0),SUMIFS($H$5:$H$1004,$N$5:$N$1004,N452,$D$5:$D$1004,D452,$I$5:$I$1004,I452)&gt;N(G452)),"Stornezi mai mult decât s-a facturat. ","")&amp;IF(AND(N(I452)&gt;0,N(I452)&lt;IFERROR(INDEX('Facturi emise'!$J$5:$J$1004,MATCH(N452&amp;"|"&amp;D452,'Facturi emise'!$A$5:$A$1004,0)),0)),"Reducere de preț pe unitate. ","")))</f>
        <v/>
      </c>
      <c r="N452" s="28" t="str">
        <f>IF(B452="","",IFERROR(INDEX('Registru stornări'!$D$5:$D$304,MATCH(B452,'Registru stornări'!$B$5:$B$304,0)),""))</f>
        <v/>
      </c>
    </row>
    <row r="453" spans="1:14" x14ac:dyDescent="0.2">
      <c r="A453" s="1" t="str">
        <f t="shared" ref="A453:A516" si="21">IF(B453="","",B453&amp;"|"&amp;C453)</f>
        <v/>
      </c>
      <c r="B453" s="9"/>
      <c r="C453" s="10" t="str">
        <f>IF(B453="","",COUNTIF(INDEX($B:$B,5):B453,B453))</f>
        <v/>
      </c>
      <c r="D453" s="9"/>
      <c r="E453" s="24" t="str">
        <f>IF(OR(N453="",D453=""),"",IFERROR(INDEX('Facturi emise'!$G$5:$G$1004,MATCH(N453&amp;"|"&amp;D453,'Facturi emise'!$A$5:$A$1004,0)),""))</f>
        <v/>
      </c>
      <c r="F453" s="10" t="str">
        <f>IF(OR(N453="",D453=""),"",IFERROR(INDEX('Facturi emise'!$H$5:$H$1004,MATCH(N453&amp;"|"&amp;D453,'Facturi emise'!$A$5:$A$1004,0)),""))</f>
        <v/>
      </c>
      <c r="G453" s="24" t="str">
        <f>IF(OR(N453="",D453=""),"",IFERROR(INDEX('Facturi emise'!$I$5:$I$1004,MATCH(N453&amp;"|"&amp;D453,'Facturi emise'!$A$5:$A$1004,0)),""))</f>
        <v/>
      </c>
      <c r="H453" s="6"/>
      <c r="I453" s="14" t="str">
        <f>IF(OR(N453="",D453=""),"",IFERROR(INDEX('Facturi emise'!$J$5:$J$1004,MATCH(N453&amp;"|"&amp;D453,'Facturi emise'!$A$5:$A$1004,0)),""))</f>
        <v/>
      </c>
      <c r="J453" s="25" t="str">
        <f>IF(OR(N453="",D453=""),"",IFERROR(INDEX('Facturi emise'!$K$5:$K$1004,MATCH(N453&amp;"|"&amp;D453,'Facturi emise'!$A$5:$A$1004,0)),""))</f>
        <v/>
      </c>
      <c r="K453" s="26" t="str">
        <f t="shared" ref="K453:K516" si="22">IF(OR(H453="",I453=""),"",-ROUND(H453*I453,2))</f>
        <v/>
      </c>
      <c r="L453" s="26" t="str">
        <f t="shared" ref="L453:L516" si="23">IF(OR(K453="",J453=""),"",ROUND(K453*J453,2))</f>
        <v/>
      </c>
      <c r="M453" s="27" t="str">
        <f>IF(B453="","",TRIM(IF(N453="","Factura storno nu există în registru. ",IF(ISNA(MATCH(N453&amp;"|"&amp;D453,'Facturi emise'!$A$5:$A$1004,0)),"Linia nu există în factura inițială. ",""))&amp;IF(N(H453)&lt;=0,"Lipsește cantitatea stornată. ","")&amp;IF(AND(N(I453)=IFERROR(INDEX('Facturi emise'!$J$5:$J$1004,MATCH(N453&amp;"|"&amp;D453,'Facturi emise'!$A$5:$A$1004,0)),0),SUMIFS($H$5:$H$1004,$N$5:$N$1004,N453,$D$5:$D$1004,D453,$I$5:$I$1004,I453)&gt;N(G453)),"Stornezi mai mult decât s-a facturat. ","")&amp;IF(AND(N(I453)&gt;0,N(I453)&lt;IFERROR(INDEX('Facturi emise'!$J$5:$J$1004,MATCH(N453&amp;"|"&amp;D453,'Facturi emise'!$A$5:$A$1004,0)),0)),"Reducere de preț pe unitate. ","")))</f>
        <v/>
      </c>
      <c r="N453" s="28" t="str">
        <f>IF(B453="","",IFERROR(INDEX('Registru stornări'!$D$5:$D$304,MATCH(B453,'Registru stornări'!$B$5:$B$304,0)),""))</f>
        <v/>
      </c>
    </row>
    <row r="454" spans="1:14" x14ac:dyDescent="0.2">
      <c r="A454" s="1" t="str">
        <f t="shared" si="21"/>
        <v/>
      </c>
      <c r="B454" s="9"/>
      <c r="C454" s="10" t="str">
        <f>IF(B454="","",COUNTIF(INDEX($B:$B,5):B454,B454))</f>
        <v/>
      </c>
      <c r="D454" s="9"/>
      <c r="E454" s="24" t="str">
        <f>IF(OR(N454="",D454=""),"",IFERROR(INDEX('Facturi emise'!$G$5:$G$1004,MATCH(N454&amp;"|"&amp;D454,'Facturi emise'!$A$5:$A$1004,0)),""))</f>
        <v/>
      </c>
      <c r="F454" s="10" t="str">
        <f>IF(OR(N454="",D454=""),"",IFERROR(INDEX('Facturi emise'!$H$5:$H$1004,MATCH(N454&amp;"|"&amp;D454,'Facturi emise'!$A$5:$A$1004,0)),""))</f>
        <v/>
      </c>
      <c r="G454" s="24" t="str">
        <f>IF(OR(N454="",D454=""),"",IFERROR(INDEX('Facturi emise'!$I$5:$I$1004,MATCH(N454&amp;"|"&amp;D454,'Facturi emise'!$A$5:$A$1004,0)),""))</f>
        <v/>
      </c>
      <c r="H454" s="6"/>
      <c r="I454" s="14" t="str">
        <f>IF(OR(N454="",D454=""),"",IFERROR(INDEX('Facturi emise'!$J$5:$J$1004,MATCH(N454&amp;"|"&amp;D454,'Facturi emise'!$A$5:$A$1004,0)),""))</f>
        <v/>
      </c>
      <c r="J454" s="25" t="str">
        <f>IF(OR(N454="",D454=""),"",IFERROR(INDEX('Facturi emise'!$K$5:$K$1004,MATCH(N454&amp;"|"&amp;D454,'Facturi emise'!$A$5:$A$1004,0)),""))</f>
        <v/>
      </c>
      <c r="K454" s="26" t="str">
        <f t="shared" si="22"/>
        <v/>
      </c>
      <c r="L454" s="26" t="str">
        <f t="shared" si="23"/>
        <v/>
      </c>
      <c r="M454" s="27" t="str">
        <f>IF(B454="","",TRIM(IF(N454="","Factura storno nu există în registru. ",IF(ISNA(MATCH(N454&amp;"|"&amp;D454,'Facturi emise'!$A$5:$A$1004,0)),"Linia nu există în factura inițială. ",""))&amp;IF(N(H454)&lt;=0,"Lipsește cantitatea stornată. ","")&amp;IF(AND(N(I454)=IFERROR(INDEX('Facturi emise'!$J$5:$J$1004,MATCH(N454&amp;"|"&amp;D454,'Facturi emise'!$A$5:$A$1004,0)),0),SUMIFS($H$5:$H$1004,$N$5:$N$1004,N454,$D$5:$D$1004,D454,$I$5:$I$1004,I454)&gt;N(G454)),"Stornezi mai mult decât s-a facturat. ","")&amp;IF(AND(N(I454)&gt;0,N(I454)&lt;IFERROR(INDEX('Facturi emise'!$J$5:$J$1004,MATCH(N454&amp;"|"&amp;D454,'Facturi emise'!$A$5:$A$1004,0)),0)),"Reducere de preț pe unitate. ","")))</f>
        <v/>
      </c>
      <c r="N454" s="28" t="str">
        <f>IF(B454="","",IFERROR(INDEX('Registru stornări'!$D$5:$D$304,MATCH(B454,'Registru stornări'!$B$5:$B$304,0)),""))</f>
        <v/>
      </c>
    </row>
    <row r="455" spans="1:14" x14ac:dyDescent="0.2">
      <c r="A455" s="1" t="str">
        <f t="shared" si="21"/>
        <v/>
      </c>
      <c r="B455" s="9"/>
      <c r="C455" s="10" t="str">
        <f>IF(B455="","",COUNTIF(INDEX($B:$B,5):B455,B455))</f>
        <v/>
      </c>
      <c r="D455" s="9"/>
      <c r="E455" s="24" t="str">
        <f>IF(OR(N455="",D455=""),"",IFERROR(INDEX('Facturi emise'!$G$5:$G$1004,MATCH(N455&amp;"|"&amp;D455,'Facturi emise'!$A$5:$A$1004,0)),""))</f>
        <v/>
      </c>
      <c r="F455" s="10" t="str">
        <f>IF(OR(N455="",D455=""),"",IFERROR(INDEX('Facturi emise'!$H$5:$H$1004,MATCH(N455&amp;"|"&amp;D455,'Facturi emise'!$A$5:$A$1004,0)),""))</f>
        <v/>
      </c>
      <c r="G455" s="24" t="str">
        <f>IF(OR(N455="",D455=""),"",IFERROR(INDEX('Facturi emise'!$I$5:$I$1004,MATCH(N455&amp;"|"&amp;D455,'Facturi emise'!$A$5:$A$1004,0)),""))</f>
        <v/>
      </c>
      <c r="H455" s="6"/>
      <c r="I455" s="14" t="str">
        <f>IF(OR(N455="",D455=""),"",IFERROR(INDEX('Facturi emise'!$J$5:$J$1004,MATCH(N455&amp;"|"&amp;D455,'Facturi emise'!$A$5:$A$1004,0)),""))</f>
        <v/>
      </c>
      <c r="J455" s="25" t="str">
        <f>IF(OR(N455="",D455=""),"",IFERROR(INDEX('Facturi emise'!$K$5:$K$1004,MATCH(N455&amp;"|"&amp;D455,'Facturi emise'!$A$5:$A$1004,0)),""))</f>
        <v/>
      </c>
      <c r="K455" s="26" t="str">
        <f t="shared" si="22"/>
        <v/>
      </c>
      <c r="L455" s="26" t="str">
        <f t="shared" si="23"/>
        <v/>
      </c>
      <c r="M455" s="27" t="str">
        <f>IF(B455="","",TRIM(IF(N455="","Factura storno nu există în registru. ",IF(ISNA(MATCH(N455&amp;"|"&amp;D455,'Facturi emise'!$A$5:$A$1004,0)),"Linia nu există în factura inițială. ",""))&amp;IF(N(H455)&lt;=0,"Lipsește cantitatea stornată. ","")&amp;IF(AND(N(I455)=IFERROR(INDEX('Facturi emise'!$J$5:$J$1004,MATCH(N455&amp;"|"&amp;D455,'Facturi emise'!$A$5:$A$1004,0)),0),SUMIFS($H$5:$H$1004,$N$5:$N$1004,N455,$D$5:$D$1004,D455,$I$5:$I$1004,I455)&gt;N(G455)),"Stornezi mai mult decât s-a facturat. ","")&amp;IF(AND(N(I455)&gt;0,N(I455)&lt;IFERROR(INDEX('Facturi emise'!$J$5:$J$1004,MATCH(N455&amp;"|"&amp;D455,'Facturi emise'!$A$5:$A$1004,0)),0)),"Reducere de preț pe unitate. ","")))</f>
        <v/>
      </c>
      <c r="N455" s="28" t="str">
        <f>IF(B455="","",IFERROR(INDEX('Registru stornări'!$D$5:$D$304,MATCH(B455,'Registru stornări'!$B$5:$B$304,0)),""))</f>
        <v/>
      </c>
    </row>
    <row r="456" spans="1:14" x14ac:dyDescent="0.2">
      <c r="A456" s="1" t="str">
        <f t="shared" si="21"/>
        <v/>
      </c>
      <c r="B456" s="9"/>
      <c r="C456" s="10" t="str">
        <f>IF(B456="","",COUNTIF(INDEX($B:$B,5):B456,B456))</f>
        <v/>
      </c>
      <c r="D456" s="9"/>
      <c r="E456" s="24" t="str">
        <f>IF(OR(N456="",D456=""),"",IFERROR(INDEX('Facturi emise'!$G$5:$G$1004,MATCH(N456&amp;"|"&amp;D456,'Facturi emise'!$A$5:$A$1004,0)),""))</f>
        <v/>
      </c>
      <c r="F456" s="10" t="str">
        <f>IF(OR(N456="",D456=""),"",IFERROR(INDEX('Facturi emise'!$H$5:$H$1004,MATCH(N456&amp;"|"&amp;D456,'Facturi emise'!$A$5:$A$1004,0)),""))</f>
        <v/>
      </c>
      <c r="G456" s="24" t="str">
        <f>IF(OR(N456="",D456=""),"",IFERROR(INDEX('Facturi emise'!$I$5:$I$1004,MATCH(N456&amp;"|"&amp;D456,'Facturi emise'!$A$5:$A$1004,0)),""))</f>
        <v/>
      </c>
      <c r="H456" s="6"/>
      <c r="I456" s="14" t="str">
        <f>IF(OR(N456="",D456=""),"",IFERROR(INDEX('Facturi emise'!$J$5:$J$1004,MATCH(N456&amp;"|"&amp;D456,'Facturi emise'!$A$5:$A$1004,0)),""))</f>
        <v/>
      </c>
      <c r="J456" s="25" t="str">
        <f>IF(OR(N456="",D456=""),"",IFERROR(INDEX('Facturi emise'!$K$5:$K$1004,MATCH(N456&amp;"|"&amp;D456,'Facturi emise'!$A$5:$A$1004,0)),""))</f>
        <v/>
      </c>
      <c r="K456" s="26" t="str">
        <f t="shared" si="22"/>
        <v/>
      </c>
      <c r="L456" s="26" t="str">
        <f t="shared" si="23"/>
        <v/>
      </c>
      <c r="M456" s="27" t="str">
        <f>IF(B456="","",TRIM(IF(N456="","Factura storno nu există în registru. ",IF(ISNA(MATCH(N456&amp;"|"&amp;D456,'Facturi emise'!$A$5:$A$1004,0)),"Linia nu există în factura inițială. ",""))&amp;IF(N(H456)&lt;=0,"Lipsește cantitatea stornată. ","")&amp;IF(AND(N(I456)=IFERROR(INDEX('Facturi emise'!$J$5:$J$1004,MATCH(N456&amp;"|"&amp;D456,'Facturi emise'!$A$5:$A$1004,0)),0),SUMIFS($H$5:$H$1004,$N$5:$N$1004,N456,$D$5:$D$1004,D456,$I$5:$I$1004,I456)&gt;N(G456)),"Stornezi mai mult decât s-a facturat. ","")&amp;IF(AND(N(I456)&gt;0,N(I456)&lt;IFERROR(INDEX('Facturi emise'!$J$5:$J$1004,MATCH(N456&amp;"|"&amp;D456,'Facturi emise'!$A$5:$A$1004,0)),0)),"Reducere de preț pe unitate. ","")))</f>
        <v/>
      </c>
      <c r="N456" s="28" t="str">
        <f>IF(B456="","",IFERROR(INDEX('Registru stornări'!$D$5:$D$304,MATCH(B456,'Registru stornări'!$B$5:$B$304,0)),""))</f>
        <v/>
      </c>
    </row>
    <row r="457" spans="1:14" x14ac:dyDescent="0.2">
      <c r="A457" s="1" t="str">
        <f t="shared" si="21"/>
        <v/>
      </c>
      <c r="B457" s="9"/>
      <c r="C457" s="10" t="str">
        <f>IF(B457="","",COUNTIF(INDEX($B:$B,5):B457,B457))</f>
        <v/>
      </c>
      <c r="D457" s="9"/>
      <c r="E457" s="24" t="str">
        <f>IF(OR(N457="",D457=""),"",IFERROR(INDEX('Facturi emise'!$G$5:$G$1004,MATCH(N457&amp;"|"&amp;D457,'Facturi emise'!$A$5:$A$1004,0)),""))</f>
        <v/>
      </c>
      <c r="F457" s="10" t="str">
        <f>IF(OR(N457="",D457=""),"",IFERROR(INDEX('Facturi emise'!$H$5:$H$1004,MATCH(N457&amp;"|"&amp;D457,'Facturi emise'!$A$5:$A$1004,0)),""))</f>
        <v/>
      </c>
      <c r="G457" s="24" t="str">
        <f>IF(OR(N457="",D457=""),"",IFERROR(INDEX('Facturi emise'!$I$5:$I$1004,MATCH(N457&amp;"|"&amp;D457,'Facturi emise'!$A$5:$A$1004,0)),""))</f>
        <v/>
      </c>
      <c r="H457" s="6"/>
      <c r="I457" s="14" t="str">
        <f>IF(OR(N457="",D457=""),"",IFERROR(INDEX('Facturi emise'!$J$5:$J$1004,MATCH(N457&amp;"|"&amp;D457,'Facturi emise'!$A$5:$A$1004,0)),""))</f>
        <v/>
      </c>
      <c r="J457" s="25" t="str">
        <f>IF(OR(N457="",D457=""),"",IFERROR(INDEX('Facturi emise'!$K$5:$K$1004,MATCH(N457&amp;"|"&amp;D457,'Facturi emise'!$A$5:$A$1004,0)),""))</f>
        <v/>
      </c>
      <c r="K457" s="26" t="str">
        <f t="shared" si="22"/>
        <v/>
      </c>
      <c r="L457" s="26" t="str">
        <f t="shared" si="23"/>
        <v/>
      </c>
      <c r="M457" s="27" t="str">
        <f>IF(B457="","",TRIM(IF(N457="","Factura storno nu există în registru. ",IF(ISNA(MATCH(N457&amp;"|"&amp;D457,'Facturi emise'!$A$5:$A$1004,0)),"Linia nu există în factura inițială. ",""))&amp;IF(N(H457)&lt;=0,"Lipsește cantitatea stornată. ","")&amp;IF(AND(N(I457)=IFERROR(INDEX('Facturi emise'!$J$5:$J$1004,MATCH(N457&amp;"|"&amp;D457,'Facturi emise'!$A$5:$A$1004,0)),0),SUMIFS($H$5:$H$1004,$N$5:$N$1004,N457,$D$5:$D$1004,D457,$I$5:$I$1004,I457)&gt;N(G457)),"Stornezi mai mult decât s-a facturat. ","")&amp;IF(AND(N(I457)&gt;0,N(I457)&lt;IFERROR(INDEX('Facturi emise'!$J$5:$J$1004,MATCH(N457&amp;"|"&amp;D457,'Facturi emise'!$A$5:$A$1004,0)),0)),"Reducere de preț pe unitate. ","")))</f>
        <v/>
      </c>
      <c r="N457" s="28" t="str">
        <f>IF(B457="","",IFERROR(INDEX('Registru stornări'!$D$5:$D$304,MATCH(B457,'Registru stornări'!$B$5:$B$304,0)),""))</f>
        <v/>
      </c>
    </row>
    <row r="458" spans="1:14" x14ac:dyDescent="0.2">
      <c r="A458" s="1" t="str">
        <f t="shared" si="21"/>
        <v/>
      </c>
      <c r="B458" s="9"/>
      <c r="C458" s="10" t="str">
        <f>IF(B458="","",COUNTIF(INDEX($B:$B,5):B458,B458))</f>
        <v/>
      </c>
      <c r="D458" s="9"/>
      <c r="E458" s="24" t="str">
        <f>IF(OR(N458="",D458=""),"",IFERROR(INDEX('Facturi emise'!$G$5:$G$1004,MATCH(N458&amp;"|"&amp;D458,'Facturi emise'!$A$5:$A$1004,0)),""))</f>
        <v/>
      </c>
      <c r="F458" s="10" t="str">
        <f>IF(OR(N458="",D458=""),"",IFERROR(INDEX('Facturi emise'!$H$5:$H$1004,MATCH(N458&amp;"|"&amp;D458,'Facturi emise'!$A$5:$A$1004,0)),""))</f>
        <v/>
      </c>
      <c r="G458" s="24" t="str">
        <f>IF(OR(N458="",D458=""),"",IFERROR(INDEX('Facturi emise'!$I$5:$I$1004,MATCH(N458&amp;"|"&amp;D458,'Facturi emise'!$A$5:$A$1004,0)),""))</f>
        <v/>
      </c>
      <c r="H458" s="6"/>
      <c r="I458" s="14" t="str">
        <f>IF(OR(N458="",D458=""),"",IFERROR(INDEX('Facturi emise'!$J$5:$J$1004,MATCH(N458&amp;"|"&amp;D458,'Facturi emise'!$A$5:$A$1004,0)),""))</f>
        <v/>
      </c>
      <c r="J458" s="25" t="str">
        <f>IF(OR(N458="",D458=""),"",IFERROR(INDEX('Facturi emise'!$K$5:$K$1004,MATCH(N458&amp;"|"&amp;D458,'Facturi emise'!$A$5:$A$1004,0)),""))</f>
        <v/>
      </c>
      <c r="K458" s="26" t="str">
        <f t="shared" si="22"/>
        <v/>
      </c>
      <c r="L458" s="26" t="str">
        <f t="shared" si="23"/>
        <v/>
      </c>
      <c r="M458" s="27" t="str">
        <f>IF(B458="","",TRIM(IF(N458="","Factura storno nu există în registru. ",IF(ISNA(MATCH(N458&amp;"|"&amp;D458,'Facturi emise'!$A$5:$A$1004,0)),"Linia nu există în factura inițială. ",""))&amp;IF(N(H458)&lt;=0,"Lipsește cantitatea stornată. ","")&amp;IF(AND(N(I458)=IFERROR(INDEX('Facturi emise'!$J$5:$J$1004,MATCH(N458&amp;"|"&amp;D458,'Facturi emise'!$A$5:$A$1004,0)),0),SUMIFS($H$5:$H$1004,$N$5:$N$1004,N458,$D$5:$D$1004,D458,$I$5:$I$1004,I458)&gt;N(G458)),"Stornezi mai mult decât s-a facturat. ","")&amp;IF(AND(N(I458)&gt;0,N(I458)&lt;IFERROR(INDEX('Facturi emise'!$J$5:$J$1004,MATCH(N458&amp;"|"&amp;D458,'Facturi emise'!$A$5:$A$1004,0)),0)),"Reducere de preț pe unitate. ","")))</f>
        <v/>
      </c>
      <c r="N458" s="28" t="str">
        <f>IF(B458="","",IFERROR(INDEX('Registru stornări'!$D$5:$D$304,MATCH(B458,'Registru stornări'!$B$5:$B$304,0)),""))</f>
        <v/>
      </c>
    </row>
    <row r="459" spans="1:14" x14ac:dyDescent="0.2">
      <c r="A459" s="1" t="str">
        <f t="shared" si="21"/>
        <v/>
      </c>
      <c r="B459" s="9"/>
      <c r="C459" s="10" t="str">
        <f>IF(B459="","",COUNTIF(INDEX($B:$B,5):B459,B459))</f>
        <v/>
      </c>
      <c r="D459" s="9"/>
      <c r="E459" s="24" t="str">
        <f>IF(OR(N459="",D459=""),"",IFERROR(INDEX('Facturi emise'!$G$5:$G$1004,MATCH(N459&amp;"|"&amp;D459,'Facturi emise'!$A$5:$A$1004,0)),""))</f>
        <v/>
      </c>
      <c r="F459" s="10" t="str">
        <f>IF(OR(N459="",D459=""),"",IFERROR(INDEX('Facturi emise'!$H$5:$H$1004,MATCH(N459&amp;"|"&amp;D459,'Facturi emise'!$A$5:$A$1004,0)),""))</f>
        <v/>
      </c>
      <c r="G459" s="24" t="str">
        <f>IF(OR(N459="",D459=""),"",IFERROR(INDEX('Facturi emise'!$I$5:$I$1004,MATCH(N459&amp;"|"&amp;D459,'Facturi emise'!$A$5:$A$1004,0)),""))</f>
        <v/>
      </c>
      <c r="H459" s="6"/>
      <c r="I459" s="14" t="str">
        <f>IF(OR(N459="",D459=""),"",IFERROR(INDEX('Facturi emise'!$J$5:$J$1004,MATCH(N459&amp;"|"&amp;D459,'Facturi emise'!$A$5:$A$1004,0)),""))</f>
        <v/>
      </c>
      <c r="J459" s="25" t="str">
        <f>IF(OR(N459="",D459=""),"",IFERROR(INDEX('Facturi emise'!$K$5:$K$1004,MATCH(N459&amp;"|"&amp;D459,'Facturi emise'!$A$5:$A$1004,0)),""))</f>
        <v/>
      </c>
      <c r="K459" s="26" t="str">
        <f t="shared" si="22"/>
        <v/>
      </c>
      <c r="L459" s="26" t="str">
        <f t="shared" si="23"/>
        <v/>
      </c>
      <c r="M459" s="27" t="str">
        <f>IF(B459="","",TRIM(IF(N459="","Factura storno nu există în registru. ",IF(ISNA(MATCH(N459&amp;"|"&amp;D459,'Facturi emise'!$A$5:$A$1004,0)),"Linia nu există în factura inițială. ",""))&amp;IF(N(H459)&lt;=0,"Lipsește cantitatea stornată. ","")&amp;IF(AND(N(I459)=IFERROR(INDEX('Facturi emise'!$J$5:$J$1004,MATCH(N459&amp;"|"&amp;D459,'Facturi emise'!$A$5:$A$1004,0)),0),SUMIFS($H$5:$H$1004,$N$5:$N$1004,N459,$D$5:$D$1004,D459,$I$5:$I$1004,I459)&gt;N(G459)),"Stornezi mai mult decât s-a facturat. ","")&amp;IF(AND(N(I459)&gt;0,N(I459)&lt;IFERROR(INDEX('Facturi emise'!$J$5:$J$1004,MATCH(N459&amp;"|"&amp;D459,'Facturi emise'!$A$5:$A$1004,0)),0)),"Reducere de preț pe unitate. ","")))</f>
        <v/>
      </c>
      <c r="N459" s="28" t="str">
        <f>IF(B459="","",IFERROR(INDEX('Registru stornări'!$D$5:$D$304,MATCH(B459,'Registru stornări'!$B$5:$B$304,0)),""))</f>
        <v/>
      </c>
    </row>
    <row r="460" spans="1:14" x14ac:dyDescent="0.2">
      <c r="A460" s="1" t="str">
        <f t="shared" si="21"/>
        <v/>
      </c>
      <c r="B460" s="9"/>
      <c r="C460" s="10" t="str">
        <f>IF(B460="","",COUNTIF(INDEX($B:$B,5):B460,B460))</f>
        <v/>
      </c>
      <c r="D460" s="9"/>
      <c r="E460" s="24" t="str">
        <f>IF(OR(N460="",D460=""),"",IFERROR(INDEX('Facturi emise'!$G$5:$G$1004,MATCH(N460&amp;"|"&amp;D460,'Facturi emise'!$A$5:$A$1004,0)),""))</f>
        <v/>
      </c>
      <c r="F460" s="10" t="str">
        <f>IF(OR(N460="",D460=""),"",IFERROR(INDEX('Facturi emise'!$H$5:$H$1004,MATCH(N460&amp;"|"&amp;D460,'Facturi emise'!$A$5:$A$1004,0)),""))</f>
        <v/>
      </c>
      <c r="G460" s="24" t="str">
        <f>IF(OR(N460="",D460=""),"",IFERROR(INDEX('Facturi emise'!$I$5:$I$1004,MATCH(N460&amp;"|"&amp;D460,'Facturi emise'!$A$5:$A$1004,0)),""))</f>
        <v/>
      </c>
      <c r="H460" s="6"/>
      <c r="I460" s="14" t="str">
        <f>IF(OR(N460="",D460=""),"",IFERROR(INDEX('Facturi emise'!$J$5:$J$1004,MATCH(N460&amp;"|"&amp;D460,'Facturi emise'!$A$5:$A$1004,0)),""))</f>
        <v/>
      </c>
      <c r="J460" s="25" t="str">
        <f>IF(OR(N460="",D460=""),"",IFERROR(INDEX('Facturi emise'!$K$5:$K$1004,MATCH(N460&amp;"|"&amp;D460,'Facturi emise'!$A$5:$A$1004,0)),""))</f>
        <v/>
      </c>
      <c r="K460" s="26" t="str">
        <f t="shared" si="22"/>
        <v/>
      </c>
      <c r="L460" s="26" t="str">
        <f t="shared" si="23"/>
        <v/>
      </c>
      <c r="M460" s="27" t="str">
        <f>IF(B460="","",TRIM(IF(N460="","Factura storno nu există în registru. ",IF(ISNA(MATCH(N460&amp;"|"&amp;D460,'Facturi emise'!$A$5:$A$1004,0)),"Linia nu există în factura inițială. ",""))&amp;IF(N(H460)&lt;=0,"Lipsește cantitatea stornată. ","")&amp;IF(AND(N(I460)=IFERROR(INDEX('Facturi emise'!$J$5:$J$1004,MATCH(N460&amp;"|"&amp;D460,'Facturi emise'!$A$5:$A$1004,0)),0),SUMIFS($H$5:$H$1004,$N$5:$N$1004,N460,$D$5:$D$1004,D460,$I$5:$I$1004,I460)&gt;N(G460)),"Stornezi mai mult decât s-a facturat. ","")&amp;IF(AND(N(I460)&gt;0,N(I460)&lt;IFERROR(INDEX('Facturi emise'!$J$5:$J$1004,MATCH(N460&amp;"|"&amp;D460,'Facturi emise'!$A$5:$A$1004,0)),0)),"Reducere de preț pe unitate. ","")))</f>
        <v/>
      </c>
      <c r="N460" s="28" t="str">
        <f>IF(B460="","",IFERROR(INDEX('Registru stornări'!$D$5:$D$304,MATCH(B460,'Registru stornări'!$B$5:$B$304,0)),""))</f>
        <v/>
      </c>
    </row>
    <row r="461" spans="1:14" x14ac:dyDescent="0.2">
      <c r="A461" s="1" t="str">
        <f t="shared" si="21"/>
        <v/>
      </c>
      <c r="B461" s="9"/>
      <c r="C461" s="10" t="str">
        <f>IF(B461="","",COUNTIF(INDEX($B:$B,5):B461,B461))</f>
        <v/>
      </c>
      <c r="D461" s="9"/>
      <c r="E461" s="24" t="str">
        <f>IF(OR(N461="",D461=""),"",IFERROR(INDEX('Facturi emise'!$G$5:$G$1004,MATCH(N461&amp;"|"&amp;D461,'Facturi emise'!$A$5:$A$1004,0)),""))</f>
        <v/>
      </c>
      <c r="F461" s="10" t="str">
        <f>IF(OR(N461="",D461=""),"",IFERROR(INDEX('Facturi emise'!$H$5:$H$1004,MATCH(N461&amp;"|"&amp;D461,'Facturi emise'!$A$5:$A$1004,0)),""))</f>
        <v/>
      </c>
      <c r="G461" s="24" t="str">
        <f>IF(OR(N461="",D461=""),"",IFERROR(INDEX('Facturi emise'!$I$5:$I$1004,MATCH(N461&amp;"|"&amp;D461,'Facturi emise'!$A$5:$A$1004,0)),""))</f>
        <v/>
      </c>
      <c r="H461" s="6"/>
      <c r="I461" s="14" t="str">
        <f>IF(OR(N461="",D461=""),"",IFERROR(INDEX('Facturi emise'!$J$5:$J$1004,MATCH(N461&amp;"|"&amp;D461,'Facturi emise'!$A$5:$A$1004,0)),""))</f>
        <v/>
      </c>
      <c r="J461" s="25" t="str">
        <f>IF(OR(N461="",D461=""),"",IFERROR(INDEX('Facturi emise'!$K$5:$K$1004,MATCH(N461&amp;"|"&amp;D461,'Facturi emise'!$A$5:$A$1004,0)),""))</f>
        <v/>
      </c>
      <c r="K461" s="26" t="str">
        <f t="shared" si="22"/>
        <v/>
      </c>
      <c r="L461" s="26" t="str">
        <f t="shared" si="23"/>
        <v/>
      </c>
      <c r="M461" s="27" t="str">
        <f>IF(B461="","",TRIM(IF(N461="","Factura storno nu există în registru. ",IF(ISNA(MATCH(N461&amp;"|"&amp;D461,'Facturi emise'!$A$5:$A$1004,0)),"Linia nu există în factura inițială. ",""))&amp;IF(N(H461)&lt;=0,"Lipsește cantitatea stornată. ","")&amp;IF(AND(N(I461)=IFERROR(INDEX('Facturi emise'!$J$5:$J$1004,MATCH(N461&amp;"|"&amp;D461,'Facturi emise'!$A$5:$A$1004,0)),0),SUMIFS($H$5:$H$1004,$N$5:$N$1004,N461,$D$5:$D$1004,D461,$I$5:$I$1004,I461)&gt;N(G461)),"Stornezi mai mult decât s-a facturat. ","")&amp;IF(AND(N(I461)&gt;0,N(I461)&lt;IFERROR(INDEX('Facturi emise'!$J$5:$J$1004,MATCH(N461&amp;"|"&amp;D461,'Facturi emise'!$A$5:$A$1004,0)),0)),"Reducere de preț pe unitate. ","")))</f>
        <v/>
      </c>
      <c r="N461" s="28" t="str">
        <f>IF(B461="","",IFERROR(INDEX('Registru stornări'!$D$5:$D$304,MATCH(B461,'Registru stornări'!$B$5:$B$304,0)),""))</f>
        <v/>
      </c>
    </row>
    <row r="462" spans="1:14" x14ac:dyDescent="0.2">
      <c r="A462" s="1" t="str">
        <f t="shared" si="21"/>
        <v/>
      </c>
      <c r="B462" s="9"/>
      <c r="C462" s="10" t="str">
        <f>IF(B462="","",COUNTIF(INDEX($B:$B,5):B462,B462))</f>
        <v/>
      </c>
      <c r="D462" s="9"/>
      <c r="E462" s="24" t="str">
        <f>IF(OR(N462="",D462=""),"",IFERROR(INDEX('Facturi emise'!$G$5:$G$1004,MATCH(N462&amp;"|"&amp;D462,'Facturi emise'!$A$5:$A$1004,0)),""))</f>
        <v/>
      </c>
      <c r="F462" s="10" t="str">
        <f>IF(OR(N462="",D462=""),"",IFERROR(INDEX('Facturi emise'!$H$5:$H$1004,MATCH(N462&amp;"|"&amp;D462,'Facturi emise'!$A$5:$A$1004,0)),""))</f>
        <v/>
      </c>
      <c r="G462" s="24" t="str">
        <f>IF(OR(N462="",D462=""),"",IFERROR(INDEX('Facturi emise'!$I$5:$I$1004,MATCH(N462&amp;"|"&amp;D462,'Facturi emise'!$A$5:$A$1004,0)),""))</f>
        <v/>
      </c>
      <c r="H462" s="6"/>
      <c r="I462" s="14" t="str">
        <f>IF(OR(N462="",D462=""),"",IFERROR(INDEX('Facturi emise'!$J$5:$J$1004,MATCH(N462&amp;"|"&amp;D462,'Facturi emise'!$A$5:$A$1004,0)),""))</f>
        <v/>
      </c>
      <c r="J462" s="25" t="str">
        <f>IF(OR(N462="",D462=""),"",IFERROR(INDEX('Facturi emise'!$K$5:$K$1004,MATCH(N462&amp;"|"&amp;D462,'Facturi emise'!$A$5:$A$1004,0)),""))</f>
        <v/>
      </c>
      <c r="K462" s="26" t="str">
        <f t="shared" si="22"/>
        <v/>
      </c>
      <c r="L462" s="26" t="str">
        <f t="shared" si="23"/>
        <v/>
      </c>
      <c r="M462" s="27" t="str">
        <f>IF(B462="","",TRIM(IF(N462="","Factura storno nu există în registru. ",IF(ISNA(MATCH(N462&amp;"|"&amp;D462,'Facturi emise'!$A$5:$A$1004,0)),"Linia nu există în factura inițială. ",""))&amp;IF(N(H462)&lt;=0,"Lipsește cantitatea stornată. ","")&amp;IF(AND(N(I462)=IFERROR(INDEX('Facturi emise'!$J$5:$J$1004,MATCH(N462&amp;"|"&amp;D462,'Facturi emise'!$A$5:$A$1004,0)),0),SUMIFS($H$5:$H$1004,$N$5:$N$1004,N462,$D$5:$D$1004,D462,$I$5:$I$1004,I462)&gt;N(G462)),"Stornezi mai mult decât s-a facturat. ","")&amp;IF(AND(N(I462)&gt;0,N(I462)&lt;IFERROR(INDEX('Facturi emise'!$J$5:$J$1004,MATCH(N462&amp;"|"&amp;D462,'Facturi emise'!$A$5:$A$1004,0)),0)),"Reducere de preț pe unitate. ","")))</f>
        <v/>
      </c>
      <c r="N462" s="28" t="str">
        <f>IF(B462="","",IFERROR(INDEX('Registru stornări'!$D$5:$D$304,MATCH(B462,'Registru stornări'!$B$5:$B$304,0)),""))</f>
        <v/>
      </c>
    </row>
    <row r="463" spans="1:14" x14ac:dyDescent="0.2">
      <c r="A463" s="1" t="str">
        <f t="shared" si="21"/>
        <v/>
      </c>
      <c r="B463" s="9"/>
      <c r="C463" s="10" t="str">
        <f>IF(B463="","",COUNTIF(INDEX($B:$B,5):B463,B463))</f>
        <v/>
      </c>
      <c r="D463" s="9"/>
      <c r="E463" s="24" t="str">
        <f>IF(OR(N463="",D463=""),"",IFERROR(INDEX('Facturi emise'!$G$5:$G$1004,MATCH(N463&amp;"|"&amp;D463,'Facturi emise'!$A$5:$A$1004,0)),""))</f>
        <v/>
      </c>
      <c r="F463" s="10" t="str">
        <f>IF(OR(N463="",D463=""),"",IFERROR(INDEX('Facturi emise'!$H$5:$H$1004,MATCH(N463&amp;"|"&amp;D463,'Facturi emise'!$A$5:$A$1004,0)),""))</f>
        <v/>
      </c>
      <c r="G463" s="24" t="str">
        <f>IF(OR(N463="",D463=""),"",IFERROR(INDEX('Facturi emise'!$I$5:$I$1004,MATCH(N463&amp;"|"&amp;D463,'Facturi emise'!$A$5:$A$1004,0)),""))</f>
        <v/>
      </c>
      <c r="H463" s="6"/>
      <c r="I463" s="14" t="str">
        <f>IF(OR(N463="",D463=""),"",IFERROR(INDEX('Facturi emise'!$J$5:$J$1004,MATCH(N463&amp;"|"&amp;D463,'Facturi emise'!$A$5:$A$1004,0)),""))</f>
        <v/>
      </c>
      <c r="J463" s="25" t="str">
        <f>IF(OR(N463="",D463=""),"",IFERROR(INDEX('Facturi emise'!$K$5:$K$1004,MATCH(N463&amp;"|"&amp;D463,'Facturi emise'!$A$5:$A$1004,0)),""))</f>
        <v/>
      </c>
      <c r="K463" s="26" t="str">
        <f t="shared" si="22"/>
        <v/>
      </c>
      <c r="L463" s="26" t="str">
        <f t="shared" si="23"/>
        <v/>
      </c>
      <c r="M463" s="27" t="str">
        <f>IF(B463="","",TRIM(IF(N463="","Factura storno nu există în registru. ",IF(ISNA(MATCH(N463&amp;"|"&amp;D463,'Facturi emise'!$A$5:$A$1004,0)),"Linia nu există în factura inițială. ",""))&amp;IF(N(H463)&lt;=0,"Lipsește cantitatea stornată. ","")&amp;IF(AND(N(I463)=IFERROR(INDEX('Facturi emise'!$J$5:$J$1004,MATCH(N463&amp;"|"&amp;D463,'Facturi emise'!$A$5:$A$1004,0)),0),SUMIFS($H$5:$H$1004,$N$5:$N$1004,N463,$D$5:$D$1004,D463,$I$5:$I$1004,I463)&gt;N(G463)),"Stornezi mai mult decât s-a facturat. ","")&amp;IF(AND(N(I463)&gt;0,N(I463)&lt;IFERROR(INDEX('Facturi emise'!$J$5:$J$1004,MATCH(N463&amp;"|"&amp;D463,'Facturi emise'!$A$5:$A$1004,0)),0)),"Reducere de preț pe unitate. ","")))</f>
        <v/>
      </c>
      <c r="N463" s="28" t="str">
        <f>IF(B463="","",IFERROR(INDEX('Registru stornări'!$D$5:$D$304,MATCH(B463,'Registru stornări'!$B$5:$B$304,0)),""))</f>
        <v/>
      </c>
    </row>
    <row r="464" spans="1:14" x14ac:dyDescent="0.2">
      <c r="A464" s="1" t="str">
        <f t="shared" si="21"/>
        <v/>
      </c>
      <c r="B464" s="9"/>
      <c r="C464" s="10" t="str">
        <f>IF(B464="","",COUNTIF(INDEX($B:$B,5):B464,B464))</f>
        <v/>
      </c>
      <c r="D464" s="9"/>
      <c r="E464" s="24" t="str">
        <f>IF(OR(N464="",D464=""),"",IFERROR(INDEX('Facturi emise'!$G$5:$G$1004,MATCH(N464&amp;"|"&amp;D464,'Facturi emise'!$A$5:$A$1004,0)),""))</f>
        <v/>
      </c>
      <c r="F464" s="10" t="str">
        <f>IF(OR(N464="",D464=""),"",IFERROR(INDEX('Facturi emise'!$H$5:$H$1004,MATCH(N464&amp;"|"&amp;D464,'Facturi emise'!$A$5:$A$1004,0)),""))</f>
        <v/>
      </c>
      <c r="G464" s="24" t="str">
        <f>IF(OR(N464="",D464=""),"",IFERROR(INDEX('Facturi emise'!$I$5:$I$1004,MATCH(N464&amp;"|"&amp;D464,'Facturi emise'!$A$5:$A$1004,0)),""))</f>
        <v/>
      </c>
      <c r="H464" s="6"/>
      <c r="I464" s="14" t="str">
        <f>IF(OR(N464="",D464=""),"",IFERROR(INDEX('Facturi emise'!$J$5:$J$1004,MATCH(N464&amp;"|"&amp;D464,'Facturi emise'!$A$5:$A$1004,0)),""))</f>
        <v/>
      </c>
      <c r="J464" s="25" t="str">
        <f>IF(OR(N464="",D464=""),"",IFERROR(INDEX('Facturi emise'!$K$5:$K$1004,MATCH(N464&amp;"|"&amp;D464,'Facturi emise'!$A$5:$A$1004,0)),""))</f>
        <v/>
      </c>
      <c r="K464" s="26" t="str">
        <f t="shared" si="22"/>
        <v/>
      </c>
      <c r="L464" s="26" t="str">
        <f t="shared" si="23"/>
        <v/>
      </c>
      <c r="M464" s="27" t="str">
        <f>IF(B464="","",TRIM(IF(N464="","Factura storno nu există în registru. ",IF(ISNA(MATCH(N464&amp;"|"&amp;D464,'Facturi emise'!$A$5:$A$1004,0)),"Linia nu există în factura inițială. ",""))&amp;IF(N(H464)&lt;=0,"Lipsește cantitatea stornată. ","")&amp;IF(AND(N(I464)=IFERROR(INDEX('Facturi emise'!$J$5:$J$1004,MATCH(N464&amp;"|"&amp;D464,'Facturi emise'!$A$5:$A$1004,0)),0),SUMIFS($H$5:$H$1004,$N$5:$N$1004,N464,$D$5:$D$1004,D464,$I$5:$I$1004,I464)&gt;N(G464)),"Stornezi mai mult decât s-a facturat. ","")&amp;IF(AND(N(I464)&gt;0,N(I464)&lt;IFERROR(INDEX('Facturi emise'!$J$5:$J$1004,MATCH(N464&amp;"|"&amp;D464,'Facturi emise'!$A$5:$A$1004,0)),0)),"Reducere de preț pe unitate. ","")))</f>
        <v/>
      </c>
      <c r="N464" s="28" t="str">
        <f>IF(B464="","",IFERROR(INDEX('Registru stornări'!$D$5:$D$304,MATCH(B464,'Registru stornări'!$B$5:$B$304,0)),""))</f>
        <v/>
      </c>
    </row>
    <row r="465" spans="1:14" x14ac:dyDescent="0.2">
      <c r="A465" s="1" t="str">
        <f t="shared" si="21"/>
        <v/>
      </c>
      <c r="B465" s="9"/>
      <c r="C465" s="10" t="str">
        <f>IF(B465="","",COUNTIF(INDEX($B:$B,5):B465,B465))</f>
        <v/>
      </c>
      <c r="D465" s="9"/>
      <c r="E465" s="24" t="str">
        <f>IF(OR(N465="",D465=""),"",IFERROR(INDEX('Facturi emise'!$G$5:$G$1004,MATCH(N465&amp;"|"&amp;D465,'Facturi emise'!$A$5:$A$1004,0)),""))</f>
        <v/>
      </c>
      <c r="F465" s="10" t="str">
        <f>IF(OR(N465="",D465=""),"",IFERROR(INDEX('Facturi emise'!$H$5:$H$1004,MATCH(N465&amp;"|"&amp;D465,'Facturi emise'!$A$5:$A$1004,0)),""))</f>
        <v/>
      </c>
      <c r="G465" s="24" t="str">
        <f>IF(OR(N465="",D465=""),"",IFERROR(INDEX('Facturi emise'!$I$5:$I$1004,MATCH(N465&amp;"|"&amp;D465,'Facturi emise'!$A$5:$A$1004,0)),""))</f>
        <v/>
      </c>
      <c r="H465" s="6"/>
      <c r="I465" s="14" t="str">
        <f>IF(OR(N465="",D465=""),"",IFERROR(INDEX('Facturi emise'!$J$5:$J$1004,MATCH(N465&amp;"|"&amp;D465,'Facturi emise'!$A$5:$A$1004,0)),""))</f>
        <v/>
      </c>
      <c r="J465" s="25" t="str">
        <f>IF(OR(N465="",D465=""),"",IFERROR(INDEX('Facturi emise'!$K$5:$K$1004,MATCH(N465&amp;"|"&amp;D465,'Facturi emise'!$A$5:$A$1004,0)),""))</f>
        <v/>
      </c>
      <c r="K465" s="26" t="str">
        <f t="shared" si="22"/>
        <v/>
      </c>
      <c r="L465" s="26" t="str">
        <f t="shared" si="23"/>
        <v/>
      </c>
      <c r="M465" s="27" t="str">
        <f>IF(B465="","",TRIM(IF(N465="","Factura storno nu există în registru. ",IF(ISNA(MATCH(N465&amp;"|"&amp;D465,'Facturi emise'!$A$5:$A$1004,0)),"Linia nu există în factura inițială. ",""))&amp;IF(N(H465)&lt;=0,"Lipsește cantitatea stornată. ","")&amp;IF(AND(N(I465)=IFERROR(INDEX('Facturi emise'!$J$5:$J$1004,MATCH(N465&amp;"|"&amp;D465,'Facturi emise'!$A$5:$A$1004,0)),0),SUMIFS($H$5:$H$1004,$N$5:$N$1004,N465,$D$5:$D$1004,D465,$I$5:$I$1004,I465)&gt;N(G465)),"Stornezi mai mult decât s-a facturat. ","")&amp;IF(AND(N(I465)&gt;0,N(I465)&lt;IFERROR(INDEX('Facturi emise'!$J$5:$J$1004,MATCH(N465&amp;"|"&amp;D465,'Facturi emise'!$A$5:$A$1004,0)),0)),"Reducere de preț pe unitate. ","")))</f>
        <v/>
      </c>
      <c r="N465" s="28" t="str">
        <f>IF(B465="","",IFERROR(INDEX('Registru stornări'!$D$5:$D$304,MATCH(B465,'Registru stornări'!$B$5:$B$304,0)),""))</f>
        <v/>
      </c>
    </row>
    <row r="466" spans="1:14" x14ac:dyDescent="0.2">
      <c r="A466" s="1" t="str">
        <f t="shared" si="21"/>
        <v/>
      </c>
      <c r="B466" s="9"/>
      <c r="C466" s="10" t="str">
        <f>IF(B466="","",COUNTIF(INDEX($B:$B,5):B466,B466))</f>
        <v/>
      </c>
      <c r="D466" s="9"/>
      <c r="E466" s="24" t="str">
        <f>IF(OR(N466="",D466=""),"",IFERROR(INDEX('Facturi emise'!$G$5:$G$1004,MATCH(N466&amp;"|"&amp;D466,'Facturi emise'!$A$5:$A$1004,0)),""))</f>
        <v/>
      </c>
      <c r="F466" s="10" t="str">
        <f>IF(OR(N466="",D466=""),"",IFERROR(INDEX('Facturi emise'!$H$5:$H$1004,MATCH(N466&amp;"|"&amp;D466,'Facturi emise'!$A$5:$A$1004,0)),""))</f>
        <v/>
      </c>
      <c r="G466" s="24" t="str">
        <f>IF(OR(N466="",D466=""),"",IFERROR(INDEX('Facturi emise'!$I$5:$I$1004,MATCH(N466&amp;"|"&amp;D466,'Facturi emise'!$A$5:$A$1004,0)),""))</f>
        <v/>
      </c>
      <c r="H466" s="6"/>
      <c r="I466" s="14" t="str">
        <f>IF(OR(N466="",D466=""),"",IFERROR(INDEX('Facturi emise'!$J$5:$J$1004,MATCH(N466&amp;"|"&amp;D466,'Facturi emise'!$A$5:$A$1004,0)),""))</f>
        <v/>
      </c>
      <c r="J466" s="25" t="str">
        <f>IF(OR(N466="",D466=""),"",IFERROR(INDEX('Facturi emise'!$K$5:$K$1004,MATCH(N466&amp;"|"&amp;D466,'Facturi emise'!$A$5:$A$1004,0)),""))</f>
        <v/>
      </c>
      <c r="K466" s="26" t="str">
        <f t="shared" si="22"/>
        <v/>
      </c>
      <c r="L466" s="26" t="str">
        <f t="shared" si="23"/>
        <v/>
      </c>
      <c r="M466" s="27" t="str">
        <f>IF(B466="","",TRIM(IF(N466="","Factura storno nu există în registru. ",IF(ISNA(MATCH(N466&amp;"|"&amp;D466,'Facturi emise'!$A$5:$A$1004,0)),"Linia nu există în factura inițială. ",""))&amp;IF(N(H466)&lt;=0,"Lipsește cantitatea stornată. ","")&amp;IF(AND(N(I466)=IFERROR(INDEX('Facturi emise'!$J$5:$J$1004,MATCH(N466&amp;"|"&amp;D466,'Facturi emise'!$A$5:$A$1004,0)),0),SUMIFS($H$5:$H$1004,$N$5:$N$1004,N466,$D$5:$D$1004,D466,$I$5:$I$1004,I466)&gt;N(G466)),"Stornezi mai mult decât s-a facturat. ","")&amp;IF(AND(N(I466)&gt;0,N(I466)&lt;IFERROR(INDEX('Facturi emise'!$J$5:$J$1004,MATCH(N466&amp;"|"&amp;D466,'Facturi emise'!$A$5:$A$1004,0)),0)),"Reducere de preț pe unitate. ","")))</f>
        <v/>
      </c>
      <c r="N466" s="28" t="str">
        <f>IF(B466="","",IFERROR(INDEX('Registru stornări'!$D$5:$D$304,MATCH(B466,'Registru stornări'!$B$5:$B$304,0)),""))</f>
        <v/>
      </c>
    </row>
    <row r="467" spans="1:14" x14ac:dyDescent="0.2">
      <c r="A467" s="1" t="str">
        <f t="shared" si="21"/>
        <v/>
      </c>
      <c r="B467" s="9"/>
      <c r="C467" s="10" t="str">
        <f>IF(B467="","",COUNTIF(INDEX($B:$B,5):B467,B467))</f>
        <v/>
      </c>
      <c r="D467" s="9"/>
      <c r="E467" s="24" t="str">
        <f>IF(OR(N467="",D467=""),"",IFERROR(INDEX('Facturi emise'!$G$5:$G$1004,MATCH(N467&amp;"|"&amp;D467,'Facturi emise'!$A$5:$A$1004,0)),""))</f>
        <v/>
      </c>
      <c r="F467" s="10" t="str">
        <f>IF(OR(N467="",D467=""),"",IFERROR(INDEX('Facturi emise'!$H$5:$H$1004,MATCH(N467&amp;"|"&amp;D467,'Facturi emise'!$A$5:$A$1004,0)),""))</f>
        <v/>
      </c>
      <c r="G467" s="24" t="str">
        <f>IF(OR(N467="",D467=""),"",IFERROR(INDEX('Facturi emise'!$I$5:$I$1004,MATCH(N467&amp;"|"&amp;D467,'Facturi emise'!$A$5:$A$1004,0)),""))</f>
        <v/>
      </c>
      <c r="H467" s="6"/>
      <c r="I467" s="14" t="str">
        <f>IF(OR(N467="",D467=""),"",IFERROR(INDEX('Facturi emise'!$J$5:$J$1004,MATCH(N467&amp;"|"&amp;D467,'Facturi emise'!$A$5:$A$1004,0)),""))</f>
        <v/>
      </c>
      <c r="J467" s="25" t="str">
        <f>IF(OR(N467="",D467=""),"",IFERROR(INDEX('Facturi emise'!$K$5:$K$1004,MATCH(N467&amp;"|"&amp;D467,'Facturi emise'!$A$5:$A$1004,0)),""))</f>
        <v/>
      </c>
      <c r="K467" s="26" t="str">
        <f t="shared" si="22"/>
        <v/>
      </c>
      <c r="L467" s="26" t="str">
        <f t="shared" si="23"/>
        <v/>
      </c>
      <c r="M467" s="27" t="str">
        <f>IF(B467="","",TRIM(IF(N467="","Factura storno nu există în registru. ",IF(ISNA(MATCH(N467&amp;"|"&amp;D467,'Facturi emise'!$A$5:$A$1004,0)),"Linia nu există în factura inițială. ",""))&amp;IF(N(H467)&lt;=0,"Lipsește cantitatea stornată. ","")&amp;IF(AND(N(I467)=IFERROR(INDEX('Facturi emise'!$J$5:$J$1004,MATCH(N467&amp;"|"&amp;D467,'Facturi emise'!$A$5:$A$1004,0)),0),SUMIFS($H$5:$H$1004,$N$5:$N$1004,N467,$D$5:$D$1004,D467,$I$5:$I$1004,I467)&gt;N(G467)),"Stornezi mai mult decât s-a facturat. ","")&amp;IF(AND(N(I467)&gt;0,N(I467)&lt;IFERROR(INDEX('Facturi emise'!$J$5:$J$1004,MATCH(N467&amp;"|"&amp;D467,'Facturi emise'!$A$5:$A$1004,0)),0)),"Reducere de preț pe unitate. ","")))</f>
        <v/>
      </c>
      <c r="N467" s="28" t="str">
        <f>IF(B467="","",IFERROR(INDEX('Registru stornări'!$D$5:$D$304,MATCH(B467,'Registru stornări'!$B$5:$B$304,0)),""))</f>
        <v/>
      </c>
    </row>
    <row r="468" spans="1:14" x14ac:dyDescent="0.2">
      <c r="A468" s="1" t="str">
        <f t="shared" si="21"/>
        <v/>
      </c>
      <c r="B468" s="9"/>
      <c r="C468" s="10" t="str">
        <f>IF(B468="","",COUNTIF(INDEX($B:$B,5):B468,B468))</f>
        <v/>
      </c>
      <c r="D468" s="9"/>
      <c r="E468" s="24" t="str">
        <f>IF(OR(N468="",D468=""),"",IFERROR(INDEX('Facturi emise'!$G$5:$G$1004,MATCH(N468&amp;"|"&amp;D468,'Facturi emise'!$A$5:$A$1004,0)),""))</f>
        <v/>
      </c>
      <c r="F468" s="10" t="str">
        <f>IF(OR(N468="",D468=""),"",IFERROR(INDEX('Facturi emise'!$H$5:$H$1004,MATCH(N468&amp;"|"&amp;D468,'Facturi emise'!$A$5:$A$1004,0)),""))</f>
        <v/>
      </c>
      <c r="G468" s="24" t="str">
        <f>IF(OR(N468="",D468=""),"",IFERROR(INDEX('Facturi emise'!$I$5:$I$1004,MATCH(N468&amp;"|"&amp;D468,'Facturi emise'!$A$5:$A$1004,0)),""))</f>
        <v/>
      </c>
      <c r="H468" s="6"/>
      <c r="I468" s="14" t="str">
        <f>IF(OR(N468="",D468=""),"",IFERROR(INDEX('Facturi emise'!$J$5:$J$1004,MATCH(N468&amp;"|"&amp;D468,'Facturi emise'!$A$5:$A$1004,0)),""))</f>
        <v/>
      </c>
      <c r="J468" s="25" t="str">
        <f>IF(OR(N468="",D468=""),"",IFERROR(INDEX('Facturi emise'!$K$5:$K$1004,MATCH(N468&amp;"|"&amp;D468,'Facturi emise'!$A$5:$A$1004,0)),""))</f>
        <v/>
      </c>
      <c r="K468" s="26" t="str">
        <f t="shared" si="22"/>
        <v/>
      </c>
      <c r="L468" s="26" t="str">
        <f t="shared" si="23"/>
        <v/>
      </c>
      <c r="M468" s="27" t="str">
        <f>IF(B468="","",TRIM(IF(N468="","Factura storno nu există în registru. ",IF(ISNA(MATCH(N468&amp;"|"&amp;D468,'Facturi emise'!$A$5:$A$1004,0)),"Linia nu există în factura inițială. ",""))&amp;IF(N(H468)&lt;=0,"Lipsește cantitatea stornată. ","")&amp;IF(AND(N(I468)=IFERROR(INDEX('Facturi emise'!$J$5:$J$1004,MATCH(N468&amp;"|"&amp;D468,'Facturi emise'!$A$5:$A$1004,0)),0),SUMIFS($H$5:$H$1004,$N$5:$N$1004,N468,$D$5:$D$1004,D468,$I$5:$I$1004,I468)&gt;N(G468)),"Stornezi mai mult decât s-a facturat. ","")&amp;IF(AND(N(I468)&gt;0,N(I468)&lt;IFERROR(INDEX('Facturi emise'!$J$5:$J$1004,MATCH(N468&amp;"|"&amp;D468,'Facturi emise'!$A$5:$A$1004,0)),0)),"Reducere de preț pe unitate. ","")))</f>
        <v/>
      </c>
      <c r="N468" s="28" t="str">
        <f>IF(B468="","",IFERROR(INDEX('Registru stornări'!$D$5:$D$304,MATCH(B468,'Registru stornări'!$B$5:$B$304,0)),""))</f>
        <v/>
      </c>
    </row>
    <row r="469" spans="1:14" x14ac:dyDescent="0.2">
      <c r="A469" s="1" t="str">
        <f t="shared" si="21"/>
        <v/>
      </c>
      <c r="B469" s="9"/>
      <c r="C469" s="10" t="str">
        <f>IF(B469="","",COUNTIF(INDEX($B:$B,5):B469,B469))</f>
        <v/>
      </c>
      <c r="D469" s="9"/>
      <c r="E469" s="24" t="str">
        <f>IF(OR(N469="",D469=""),"",IFERROR(INDEX('Facturi emise'!$G$5:$G$1004,MATCH(N469&amp;"|"&amp;D469,'Facturi emise'!$A$5:$A$1004,0)),""))</f>
        <v/>
      </c>
      <c r="F469" s="10" t="str">
        <f>IF(OR(N469="",D469=""),"",IFERROR(INDEX('Facturi emise'!$H$5:$H$1004,MATCH(N469&amp;"|"&amp;D469,'Facturi emise'!$A$5:$A$1004,0)),""))</f>
        <v/>
      </c>
      <c r="G469" s="24" t="str">
        <f>IF(OR(N469="",D469=""),"",IFERROR(INDEX('Facturi emise'!$I$5:$I$1004,MATCH(N469&amp;"|"&amp;D469,'Facturi emise'!$A$5:$A$1004,0)),""))</f>
        <v/>
      </c>
      <c r="H469" s="6"/>
      <c r="I469" s="14" t="str">
        <f>IF(OR(N469="",D469=""),"",IFERROR(INDEX('Facturi emise'!$J$5:$J$1004,MATCH(N469&amp;"|"&amp;D469,'Facturi emise'!$A$5:$A$1004,0)),""))</f>
        <v/>
      </c>
      <c r="J469" s="25" t="str">
        <f>IF(OR(N469="",D469=""),"",IFERROR(INDEX('Facturi emise'!$K$5:$K$1004,MATCH(N469&amp;"|"&amp;D469,'Facturi emise'!$A$5:$A$1004,0)),""))</f>
        <v/>
      </c>
      <c r="K469" s="26" t="str">
        <f t="shared" si="22"/>
        <v/>
      </c>
      <c r="L469" s="26" t="str">
        <f t="shared" si="23"/>
        <v/>
      </c>
      <c r="M469" s="27" t="str">
        <f>IF(B469="","",TRIM(IF(N469="","Factura storno nu există în registru. ",IF(ISNA(MATCH(N469&amp;"|"&amp;D469,'Facturi emise'!$A$5:$A$1004,0)),"Linia nu există în factura inițială. ",""))&amp;IF(N(H469)&lt;=0,"Lipsește cantitatea stornată. ","")&amp;IF(AND(N(I469)=IFERROR(INDEX('Facturi emise'!$J$5:$J$1004,MATCH(N469&amp;"|"&amp;D469,'Facturi emise'!$A$5:$A$1004,0)),0),SUMIFS($H$5:$H$1004,$N$5:$N$1004,N469,$D$5:$D$1004,D469,$I$5:$I$1004,I469)&gt;N(G469)),"Stornezi mai mult decât s-a facturat. ","")&amp;IF(AND(N(I469)&gt;0,N(I469)&lt;IFERROR(INDEX('Facturi emise'!$J$5:$J$1004,MATCH(N469&amp;"|"&amp;D469,'Facturi emise'!$A$5:$A$1004,0)),0)),"Reducere de preț pe unitate. ","")))</f>
        <v/>
      </c>
      <c r="N469" s="28" t="str">
        <f>IF(B469="","",IFERROR(INDEX('Registru stornări'!$D$5:$D$304,MATCH(B469,'Registru stornări'!$B$5:$B$304,0)),""))</f>
        <v/>
      </c>
    </row>
    <row r="470" spans="1:14" x14ac:dyDescent="0.2">
      <c r="A470" s="1" t="str">
        <f t="shared" si="21"/>
        <v/>
      </c>
      <c r="B470" s="9"/>
      <c r="C470" s="10" t="str">
        <f>IF(B470="","",COUNTIF(INDEX($B:$B,5):B470,B470))</f>
        <v/>
      </c>
      <c r="D470" s="9"/>
      <c r="E470" s="24" t="str">
        <f>IF(OR(N470="",D470=""),"",IFERROR(INDEX('Facturi emise'!$G$5:$G$1004,MATCH(N470&amp;"|"&amp;D470,'Facturi emise'!$A$5:$A$1004,0)),""))</f>
        <v/>
      </c>
      <c r="F470" s="10" t="str">
        <f>IF(OR(N470="",D470=""),"",IFERROR(INDEX('Facturi emise'!$H$5:$H$1004,MATCH(N470&amp;"|"&amp;D470,'Facturi emise'!$A$5:$A$1004,0)),""))</f>
        <v/>
      </c>
      <c r="G470" s="24" t="str">
        <f>IF(OR(N470="",D470=""),"",IFERROR(INDEX('Facturi emise'!$I$5:$I$1004,MATCH(N470&amp;"|"&amp;D470,'Facturi emise'!$A$5:$A$1004,0)),""))</f>
        <v/>
      </c>
      <c r="H470" s="6"/>
      <c r="I470" s="14" t="str">
        <f>IF(OR(N470="",D470=""),"",IFERROR(INDEX('Facturi emise'!$J$5:$J$1004,MATCH(N470&amp;"|"&amp;D470,'Facturi emise'!$A$5:$A$1004,0)),""))</f>
        <v/>
      </c>
      <c r="J470" s="25" t="str">
        <f>IF(OR(N470="",D470=""),"",IFERROR(INDEX('Facturi emise'!$K$5:$K$1004,MATCH(N470&amp;"|"&amp;D470,'Facturi emise'!$A$5:$A$1004,0)),""))</f>
        <v/>
      </c>
      <c r="K470" s="26" t="str">
        <f t="shared" si="22"/>
        <v/>
      </c>
      <c r="L470" s="26" t="str">
        <f t="shared" si="23"/>
        <v/>
      </c>
      <c r="M470" s="27" t="str">
        <f>IF(B470="","",TRIM(IF(N470="","Factura storno nu există în registru. ",IF(ISNA(MATCH(N470&amp;"|"&amp;D470,'Facturi emise'!$A$5:$A$1004,0)),"Linia nu există în factura inițială. ",""))&amp;IF(N(H470)&lt;=0,"Lipsește cantitatea stornată. ","")&amp;IF(AND(N(I470)=IFERROR(INDEX('Facturi emise'!$J$5:$J$1004,MATCH(N470&amp;"|"&amp;D470,'Facturi emise'!$A$5:$A$1004,0)),0),SUMIFS($H$5:$H$1004,$N$5:$N$1004,N470,$D$5:$D$1004,D470,$I$5:$I$1004,I470)&gt;N(G470)),"Stornezi mai mult decât s-a facturat. ","")&amp;IF(AND(N(I470)&gt;0,N(I470)&lt;IFERROR(INDEX('Facturi emise'!$J$5:$J$1004,MATCH(N470&amp;"|"&amp;D470,'Facturi emise'!$A$5:$A$1004,0)),0)),"Reducere de preț pe unitate. ","")))</f>
        <v/>
      </c>
      <c r="N470" s="28" t="str">
        <f>IF(B470="","",IFERROR(INDEX('Registru stornări'!$D$5:$D$304,MATCH(B470,'Registru stornări'!$B$5:$B$304,0)),""))</f>
        <v/>
      </c>
    </row>
    <row r="471" spans="1:14" x14ac:dyDescent="0.2">
      <c r="A471" s="1" t="str">
        <f t="shared" si="21"/>
        <v/>
      </c>
      <c r="B471" s="9"/>
      <c r="C471" s="10" t="str">
        <f>IF(B471="","",COUNTIF(INDEX($B:$B,5):B471,B471))</f>
        <v/>
      </c>
      <c r="D471" s="9"/>
      <c r="E471" s="24" t="str">
        <f>IF(OR(N471="",D471=""),"",IFERROR(INDEX('Facturi emise'!$G$5:$G$1004,MATCH(N471&amp;"|"&amp;D471,'Facturi emise'!$A$5:$A$1004,0)),""))</f>
        <v/>
      </c>
      <c r="F471" s="10" t="str">
        <f>IF(OR(N471="",D471=""),"",IFERROR(INDEX('Facturi emise'!$H$5:$H$1004,MATCH(N471&amp;"|"&amp;D471,'Facturi emise'!$A$5:$A$1004,0)),""))</f>
        <v/>
      </c>
      <c r="G471" s="24" t="str">
        <f>IF(OR(N471="",D471=""),"",IFERROR(INDEX('Facturi emise'!$I$5:$I$1004,MATCH(N471&amp;"|"&amp;D471,'Facturi emise'!$A$5:$A$1004,0)),""))</f>
        <v/>
      </c>
      <c r="H471" s="6"/>
      <c r="I471" s="14" t="str">
        <f>IF(OR(N471="",D471=""),"",IFERROR(INDEX('Facturi emise'!$J$5:$J$1004,MATCH(N471&amp;"|"&amp;D471,'Facturi emise'!$A$5:$A$1004,0)),""))</f>
        <v/>
      </c>
      <c r="J471" s="25" t="str">
        <f>IF(OR(N471="",D471=""),"",IFERROR(INDEX('Facturi emise'!$K$5:$K$1004,MATCH(N471&amp;"|"&amp;D471,'Facturi emise'!$A$5:$A$1004,0)),""))</f>
        <v/>
      </c>
      <c r="K471" s="26" t="str">
        <f t="shared" si="22"/>
        <v/>
      </c>
      <c r="L471" s="26" t="str">
        <f t="shared" si="23"/>
        <v/>
      </c>
      <c r="M471" s="27" t="str">
        <f>IF(B471="","",TRIM(IF(N471="","Factura storno nu există în registru. ",IF(ISNA(MATCH(N471&amp;"|"&amp;D471,'Facturi emise'!$A$5:$A$1004,0)),"Linia nu există în factura inițială. ",""))&amp;IF(N(H471)&lt;=0,"Lipsește cantitatea stornată. ","")&amp;IF(AND(N(I471)=IFERROR(INDEX('Facturi emise'!$J$5:$J$1004,MATCH(N471&amp;"|"&amp;D471,'Facturi emise'!$A$5:$A$1004,0)),0),SUMIFS($H$5:$H$1004,$N$5:$N$1004,N471,$D$5:$D$1004,D471,$I$5:$I$1004,I471)&gt;N(G471)),"Stornezi mai mult decât s-a facturat. ","")&amp;IF(AND(N(I471)&gt;0,N(I471)&lt;IFERROR(INDEX('Facturi emise'!$J$5:$J$1004,MATCH(N471&amp;"|"&amp;D471,'Facturi emise'!$A$5:$A$1004,0)),0)),"Reducere de preț pe unitate. ","")))</f>
        <v/>
      </c>
      <c r="N471" s="28" t="str">
        <f>IF(B471="","",IFERROR(INDEX('Registru stornări'!$D$5:$D$304,MATCH(B471,'Registru stornări'!$B$5:$B$304,0)),""))</f>
        <v/>
      </c>
    </row>
    <row r="472" spans="1:14" x14ac:dyDescent="0.2">
      <c r="A472" s="1" t="str">
        <f t="shared" si="21"/>
        <v/>
      </c>
      <c r="B472" s="9"/>
      <c r="C472" s="10" t="str">
        <f>IF(B472="","",COUNTIF(INDEX($B:$B,5):B472,B472))</f>
        <v/>
      </c>
      <c r="D472" s="9"/>
      <c r="E472" s="24" t="str">
        <f>IF(OR(N472="",D472=""),"",IFERROR(INDEX('Facturi emise'!$G$5:$G$1004,MATCH(N472&amp;"|"&amp;D472,'Facturi emise'!$A$5:$A$1004,0)),""))</f>
        <v/>
      </c>
      <c r="F472" s="10" t="str">
        <f>IF(OR(N472="",D472=""),"",IFERROR(INDEX('Facturi emise'!$H$5:$H$1004,MATCH(N472&amp;"|"&amp;D472,'Facturi emise'!$A$5:$A$1004,0)),""))</f>
        <v/>
      </c>
      <c r="G472" s="24" t="str">
        <f>IF(OR(N472="",D472=""),"",IFERROR(INDEX('Facturi emise'!$I$5:$I$1004,MATCH(N472&amp;"|"&amp;D472,'Facturi emise'!$A$5:$A$1004,0)),""))</f>
        <v/>
      </c>
      <c r="H472" s="6"/>
      <c r="I472" s="14" t="str">
        <f>IF(OR(N472="",D472=""),"",IFERROR(INDEX('Facturi emise'!$J$5:$J$1004,MATCH(N472&amp;"|"&amp;D472,'Facturi emise'!$A$5:$A$1004,0)),""))</f>
        <v/>
      </c>
      <c r="J472" s="25" t="str">
        <f>IF(OR(N472="",D472=""),"",IFERROR(INDEX('Facturi emise'!$K$5:$K$1004,MATCH(N472&amp;"|"&amp;D472,'Facturi emise'!$A$5:$A$1004,0)),""))</f>
        <v/>
      </c>
      <c r="K472" s="26" t="str">
        <f t="shared" si="22"/>
        <v/>
      </c>
      <c r="L472" s="26" t="str">
        <f t="shared" si="23"/>
        <v/>
      </c>
      <c r="M472" s="27" t="str">
        <f>IF(B472="","",TRIM(IF(N472="","Factura storno nu există în registru. ",IF(ISNA(MATCH(N472&amp;"|"&amp;D472,'Facturi emise'!$A$5:$A$1004,0)),"Linia nu există în factura inițială. ",""))&amp;IF(N(H472)&lt;=0,"Lipsește cantitatea stornată. ","")&amp;IF(AND(N(I472)=IFERROR(INDEX('Facturi emise'!$J$5:$J$1004,MATCH(N472&amp;"|"&amp;D472,'Facturi emise'!$A$5:$A$1004,0)),0),SUMIFS($H$5:$H$1004,$N$5:$N$1004,N472,$D$5:$D$1004,D472,$I$5:$I$1004,I472)&gt;N(G472)),"Stornezi mai mult decât s-a facturat. ","")&amp;IF(AND(N(I472)&gt;0,N(I472)&lt;IFERROR(INDEX('Facturi emise'!$J$5:$J$1004,MATCH(N472&amp;"|"&amp;D472,'Facturi emise'!$A$5:$A$1004,0)),0)),"Reducere de preț pe unitate. ","")))</f>
        <v/>
      </c>
      <c r="N472" s="28" t="str">
        <f>IF(B472="","",IFERROR(INDEX('Registru stornări'!$D$5:$D$304,MATCH(B472,'Registru stornări'!$B$5:$B$304,0)),""))</f>
        <v/>
      </c>
    </row>
    <row r="473" spans="1:14" x14ac:dyDescent="0.2">
      <c r="A473" s="1" t="str">
        <f t="shared" si="21"/>
        <v/>
      </c>
      <c r="B473" s="9"/>
      <c r="C473" s="10" t="str">
        <f>IF(B473="","",COUNTIF(INDEX($B:$B,5):B473,B473))</f>
        <v/>
      </c>
      <c r="D473" s="9"/>
      <c r="E473" s="24" t="str">
        <f>IF(OR(N473="",D473=""),"",IFERROR(INDEX('Facturi emise'!$G$5:$G$1004,MATCH(N473&amp;"|"&amp;D473,'Facturi emise'!$A$5:$A$1004,0)),""))</f>
        <v/>
      </c>
      <c r="F473" s="10" t="str">
        <f>IF(OR(N473="",D473=""),"",IFERROR(INDEX('Facturi emise'!$H$5:$H$1004,MATCH(N473&amp;"|"&amp;D473,'Facturi emise'!$A$5:$A$1004,0)),""))</f>
        <v/>
      </c>
      <c r="G473" s="24" t="str">
        <f>IF(OR(N473="",D473=""),"",IFERROR(INDEX('Facturi emise'!$I$5:$I$1004,MATCH(N473&amp;"|"&amp;D473,'Facturi emise'!$A$5:$A$1004,0)),""))</f>
        <v/>
      </c>
      <c r="H473" s="6"/>
      <c r="I473" s="14" t="str">
        <f>IF(OR(N473="",D473=""),"",IFERROR(INDEX('Facturi emise'!$J$5:$J$1004,MATCH(N473&amp;"|"&amp;D473,'Facturi emise'!$A$5:$A$1004,0)),""))</f>
        <v/>
      </c>
      <c r="J473" s="25" t="str">
        <f>IF(OR(N473="",D473=""),"",IFERROR(INDEX('Facturi emise'!$K$5:$K$1004,MATCH(N473&amp;"|"&amp;D473,'Facturi emise'!$A$5:$A$1004,0)),""))</f>
        <v/>
      </c>
      <c r="K473" s="26" t="str">
        <f t="shared" si="22"/>
        <v/>
      </c>
      <c r="L473" s="26" t="str">
        <f t="shared" si="23"/>
        <v/>
      </c>
      <c r="M473" s="27" t="str">
        <f>IF(B473="","",TRIM(IF(N473="","Factura storno nu există în registru. ",IF(ISNA(MATCH(N473&amp;"|"&amp;D473,'Facturi emise'!$A$5:$A$1004,0)),"Linia nu există în factura inițială. ",""))&amp;IF(N(H473)&lt;=0,"Lipsește cantitatea stornată. ","")&amp;IF(AND(N(I473)=IFERROR(INDEX('Facturi emise'!$J$5:$J$1004,MATCH(N473&amp;"|"&amp;D473,'Facturi emise'!$A$5:$A$1004,0)),0),SUMIFS($H$5:$H$1004,$N$5:$N$1004,N473,$D$5:$D$1004,D473,$I$5:$I$1004,I473)&gt;N(G473)),"Stornezi mai mult decât s-a facturat. ","")&amp;IF(AND(N(I473)&gt;0,N(I473)&lt;IFERROR(INDEX('Facturi emise'!$J$5:$J$1004,MATCH(N473&amp;"|"&amp;D473,'Facturi emise'!$A$5:$A$1004,0)),0)),"Reducere de preț pe unitate. ","")))</f>
        <v/>
      </c>
      <c r="N473" s="28" t="str">
        <f>IF(B473="","",IFERROR(INDEX('Registru stornări'!$D$5:$D$304,MATCH(B473,'Registru stornări'!$B$5:$B$304,0)),""))</f>
        <v/>
      </c>
    </row>
    <row r="474" spans="1:14" x14ac:dyDescent="0.2">
      <c r="A474" s="1" t="str">
        <f t="shared" si="21"/>
        <v/>
      </c>
      <c r="B474" s="9"/>
      <c r="C474" s="10" t="str">
        <f>IF(B474="","",COUNTIF(INDEX($B:$B,5):B474,B474))</f>
        <v/>
      </c>
      <c r="D474" s="9"/>
      <c r="E474" s="24" t="str">
        <f>IF(OR(N474="",D474=""),"",IFERROR(INDEX('Facturi emise'!$G$5:$G$1004,MATCH(N474&amp;"|"&amp;D474,'Facturi emise'!$A$5:$A$1004,0)),""))</f>
        <v/>
      </c>
      <c r="F474" s="10" t="str">
        <f>IF(OR(N474="",D474=""),"",IFERROR(INDEX('Facturi emise'!$H$5:$H$1004,MATCH(N474&amp;"|"&amp;D474,'Facturi emise'!$A$5:$A$1004,0)),""))</f>
        <v/>
      </c>
      <c r="G474" s="24" t="str">
        <f>IF(OR(N474="",D474=""),"",IFERROR(INDEX('Facturi emise'!$I$5:$I$1004,MATCH(N474&amp;"|"&amp;D474,'Facturi emise'!$A$5:$A$1004,0)),""))</f>
        <v/>
      </c>
      <c r="H474" s="6"/>
      <c r="I474" s="14" t="str">
        <f>IF(OR(N474="",D474=""),"",IFERROR(INDEX('Facturi emise'!$J$5:$J$1004,MATCH(N474&amp;"|"&amp;D474,'Facturi emise'!$A$5:$A$1004,0)),""))</f>
        <v/>
      </c>
      <c r="J474" s="25" t="str">
        <f>IF(OR(N474="",D474=""),"",IFERROR(INDEX('Facturi emise'!$K$5:$K$1004,MATCH(N474&amp;"|"&amp;D474,'Facturi emise'!$A$5:$A$1004,0)),""))</f>
        <v/>
      </c>
      <c r="K474" s="26" t="str">
        <f t="shared" si="22"/>
        <v/>
      </c>
      <c r="L474" s="26" t="str">
        <f t="shared" si="23"/>
        <v/>
      </c>
      <c r="M474" s="27" t="str">
        <f>IF(B474="","",TRIM(IF(N474="","Factura storno nu există în registru. ",IF(ISNA(MATCH(N474&amp;"|"&amp;D474,'Facturi emise'!$A$5:$A$1004,0)),"Linia nu există în factura inițială. ",""))&amp;IF(N(H474)&lt;=0,"Lipsește cantitatea stornată. ","")&amp;IF(AND(N(I474)=IFERROR(INDEX('Facturi emise'!$J$5:$J$1004,MATCH(N474&amp;"|"&amp;D474,'Facturi emise'!$A$5:$A$1004,0)),0),SUMIFS($H$5:$H$1004,$N$5:$N$1004,N474,$D$5:$D$1004,D474,$I$5:$I$1004,I474)&gt;N(G474)),"Stornezi mai mult decât s-a facturat. ","")&amp;IF(AND(N(I474)&gt;0,N(I474)&lt;IFERROR(INDEX('Facturi emise'!$J$5:$J$1004,MATCH(N474&amp;"|"&amp;D474,'Facturi emise'!$A$5:$A$1004,0)),0)),"Reducere de preț pe unitate. ","")))</f>
        <v/>
      </c>
      <c r="N474" s="28" t="str">
        <f>IF(B474="","",IFERROR(INDEX('Registru stornări'!$D$5:$D$304,MATCH(B474,'Registru stornări'!$B$5:$B$304,0)),""))</f>
        <v/>
      </c>
    </row>
    <row r="475" spans="1:14" x14ac:dyDescent="0.2">
      <c r="A475" s="1" t="str">
        <f t="shared" si="21"/>
        <v/>
      </c>
      <c r="B475" s="9"/>
      <c r="C475" s="10" t="str">
        <f>IF(B475="","",COUNTIF(INDEX($B:$B,5):B475,B475))</f>
        <v/>
      </c>
      <c r="D475" s="9"/>
      <c r="E475" s="24" t="str">
        <f>IF(OR(N475="",D475=""),"",IFERROR(INDEX('Facturi emise'!$G$5:$G$1004,MATCH(N475&amp;"|"&amp;D475,'Facturi emise'!$A$5:$A$1004,0)),""))</f>
        <v/>
      </c>
      <c r="F475" s="10" t="str">
        <f>IF(OR(N475="",D475=""),"",IFERROR(INDEX('Facturi emise'!$H$5:$H$1004,MATCH(N475&amp;"|"&amp;D475,'Facturi emise'!$A$5:$A$1004,0)),""))</f>
        <v/>
      </c>
      <c r="G475" s="24" t="str">
        <f>IF(OR(N475="",D475=""),"",IFERROR(INDEX('Facturi emise'!$I$5:$I$1004,MATCH(N475&amp;"|"&amp;D475,'Facturi emise'!$A$5:$A$1004,0)),""))</f>
        <v/>
      </c>
      <c r="H475" s="6"/>
      <c r="I475" s="14" t="str">
        <f>IF(OR(N475="",D475=""),"",IFERROR(INDEX('Facturi emise'!$J$5:$J$1004,MATCH(N475&amp;"|"&amp;D475,'Facturi emise'!$A$5:$A$1004,0)),""))</f>
        <v/>
      </c>
      <c r="J475" s="25" t="str">
        <f>IF(OR(N475="",D475=""),"",IFERROR(INDEX('Facturi emise'!$K$5:$K$1004,MATCH(N475&amp;"|"&amp;D475,'Facturi emise'!$A$5:$A$1004,0)),""))</f>
        <v/>
      </c>
      <c r="K475" s="26" t="str">
        <f t="shared" si="22"/>
        <v/>
      </c>
      <c r="L475" s="26" t="str">
        <f t="shared" si="23"/>
        <v/>
      </c>
      <c r="M475" s="27" t="str">
        <f>IF(B475="","",TRIM(IF(N475="","Factura storno nu există în registru. ",IF(ISNA(MATCH(N475&amp;"|"&amp;D475,'Facturi emise'!$A$5:$A$1004,0)),"Linia nu există în factura inițială. ",""))&amp;IF(N(H475)&lt;=0,"Lipsește cantitatea stornată. ","")&amp;IF(AND(N(I475)=IFERROR(INDEX('Facturi emise'!$J$5:$J$1004,MATCH(N475&amp;"|"&amp;D475,'Facturi emise'!$A$5:$A$1004,0)),0),SUMIFS($H$5:$H$1004,$N$5:$N$1004,N475,$D$5:$D$1004,D475,$I$5:$I$1004,I475)&gt;N(G475)),"Stornezi mai mult decât s-a facturat. ","")&amp;IF(AND(N(I475)&gt;0,N(I475)&lt;IFERROR(INDEX('Facturi emise'!$J$5:$J$1004,MATCH(N475&amp;"|"&amp;D475,'Facturi emise'!$A$5:$A$1004,0)),0)),"Reducere de preț pe unitate. ","")))</f>
        <v/>
      </c>
      <c r="N475" s="28" t="str">
        <f>IF(B475="","",IFERROR(INDEX('Registru stornări'!$D$5:$D$304,MATCH(B475,'Registru stornări'!$B$5:$B$304,0)),""))</f>
        <v/>
      </c>
    </row>
    <row r="476" spans="1:14" x14ac:dyDescent="0.2">
      <c r="A476" s="1" t="str">
        <f t="shared" si="21"/>
        <v/>
      </c>
      <c r="B476" s="9"/>
      <c r="C476" s="10" t="str">
        <f>IF(B476="","",COUNTIF(INDEX($B:$B,5):B476,B476))</f>
        <v/>
      </c>
      <c r="D476" s="9"/>
      <c r="E476" s="24" t="str">
        <f>IF(OR(N476="",D476=""),"",IFERROR(INDEX('Facturi emise'!$G$5:$G$1004,MATCH(N476&amp;"|"&amp;D476,'Facturi emise'!$A$5:$A$1004,0)),""))</f>
        <v/>
      </c>
      <c r="F476" s="10" t="str">
        <f>IF(OR(N476="",D476=""),"",IFERROR(INDEX('Facturi emise'!$H$5:$H$1004,MATCH(N476&amp;"|"&amp;D476,'Facturi emise'!$A$5:$A$1004,0)),""))</f>
        <v/>
      </c>
      <c r="G476" s="24" t="str">
        <f>IF(OR(N476="",D476=""),"",IFERROR(INDEX('Facturi emise'!$I$5:$I$1004,MATCH(N476&amp;"|"&amp;D476,'Facturi emise'!$A$5:$A$1004,0)),""))</f>
        <v/>
      </c>
      <c r="H476" s="6"/>
      <c r="I476" s="14" t="str">
        <f>IF(OR(N476="",D476=""),"",IFERROR(INDEX('Facturi emise'!$J$5:$J$1004,MATCH(N476&amp;"|"&amp;D476,'Facturi emise'!$A$5:$A$1004,0)),""))</f>
        <v/>
      </c>
      <c r="J476" s="25" t="str">
        <f>IF(OR(N476="",D476=""),"",IFERROR(INDEX('Facturi emise'!$K$5:$K$1004,MATCH(N476&amp;"|"&amp;D476,'Facturi emise'!$A$5:$A$1004,0)),""))</f>
        <v/>
      </c>
      <c r="K476" s="26" t="str">
        <f t="shared" si="22"/>
        <v/>
      </c>
      <c r="L476" s="26" t="str">
        <f t="shared" si="23"/>
        <v/>
      </c>
      <c r="M476" s="27" t="str">
        <f>IF(B476="","",TRIM(IF(N476="","Factura storno nu există în registru. ",IF(ISNA(MATCH(N476&amp;"|"&amp;D476,'Facturi emise'!$A$5:$A$1004,0)),"Linia nu există în factura inițială. ",""))&amp;IF(N(H476)&lt;=0,"Lipsește cantitatea stornată. ","")&amp;IF(AND(N(I476)=IFERROR(INDEX('Facturi emise'!$J$5:$J$1004,MATCH(N476&amp;"|"&amp;D476,'Facturi emise'!$A$5:$A$1004,0)),0),SUMIFS($H$5:$H$1004,$N$5:$N$1004,N476,$D$5:$D$1004,D476,$I$5:$I$1004,I476)&gt;N(G476)),"Stornezi mai mult decât s-a facturat. ","")&amp;IF(AND(N(I476)&gt;0,N(I476)&lt;IFERROR(INDEX('Facturi emise'!$J$5:$J$1004,MATCH(N476&amp;"|"&amp;D476,'Facturi emise'!$A$5:$A$1004,0)),0)),"Reducere de preț pe unitate. ","")))</f>
        <v/>
      </c>
      <c r="N476" s="28" t="str">
        <f>IF(B476="","",IFERROR(INDEX('Registru stornări'!$D$5:$D$304,MATCH(B476,'Registru stornări'!$B$5:$B$304,0)),""))</f>
        <v/>
      </c>
    </row>
    <row r="477" spans="1:14" x14ac:dyDescent="0.2">
      <c r="A477" s="1" t="str">
        <f t="shared" si="21"/>
        <v/>
      </c>
      <c r="B477" s="9"/>
      <c r="C477" s="10" t="str">
        <f>IF(B477="","",COUNTIF(INDEX($B:$B,5):B477,B477))</f>
        <v/>
      </c>
      <c r="D477" s="9"/>
      <c r="E477" s="24" t="str">
        <f>IF(OR(N477="",D477=""),"",IFERROR(INDEX('Facturi emise'!$G$5:$G$1004,MATCH(N477&amp;"|"&amp;D477,'Facturi emise'!$A$5:$A$1004,0)),""))</f>
        <v/>
      </c>
      <c r="F477" s="10" t="str">
        <f>IF(OR(N477="",D477=""),"",IFERROR(INDEX('Facturi emise'!$H$5:$H$1004,MATCH(N477&amp;"|"&amp;D477,'Facturi emise'!$A$5:$A$1004,0)),""))</f>
        <v/>
      </c>
      <c r="G477" s="24" t="str">
        <f>IF(OR(N477="",D477=""),"",IFERROR(INDEX('Facturi emise'!$I$5:$I$1004,MATCH(N477&amp;"|"&amp;D477,'Facturi emise'!$A$5:$A$1004,0)),""))</f>
        <v/>
      </c>
      <c r="H477" s="6"/>
      <c r="I477" s="14" t="str">
        <f>IF(OR(N477="",D477=""),"",IFERROR(INDEX('Facturi emise'!$J$5:$J$1004,MATCH(N477&amp;"|"&amp;D477,'Facturi emise'!$A$5:$A$1004,0)),""))</f>
        <v/>
      </c>
      <c r="J477" s="25" t="str">
        <f>IF(OR(N477="",D477=""),"",IFERROR(INDEX('Facturi emise'!$K$5:$K$1004,MATCH(N477&amp;"|"&amp;D477,'Facturi emise'!$A$5:$A$1004,0)),""))</f>
        <v/>
      </c>
      <c r="K477" s="26" t="str">
        <f t="shared" si="22"/>
        <v/>
      </c>
      <c r="L477" s="26" t="str">
        <f t="shared" si="23"/>
        <v/>
      </c>
      <c r="M477" s="27" t="str">
        <f>IF(B477="","",TRIM(IF(N477="","Factura storno nu există în registru. ",IF(ISNA(MATCH(N477&amp;"|"&amp;D477,'Facturi emise'!$A$5:$A$1004,0)),"Linia nu există în factura inițială. ",""))&amp;IF(N(H477)&lt;=0,"Lipsește cantitatea stornată. ","")&amp;IF(AND(N(I477)=IFERROR(INDEX('Facturi emise'!$J$5:$J$1004,MATCH(N477&amp;"|"&amp;D477,'Facturi emise'!$A$5:$A$1004,0)),0),SUMIFS($H$5:$H$1004,$N$5:$N$1004,N477,$D$5:$D$1004,D477,$I$5:$I$1004,I477)&gt;N(G477)),"Stornezi mai mult decât s-a facturat. ","")&amp;IF(AND(N(I477)&gt;0,N(I477)&lt;IFERROR(INDEX('Facturi emise'!$J$5:$J$1004,MATCH(N477&amp;"|"&amp;D477,'Facturi emise'!$A$5:$A$1004,0)),0)),"Reducere de preț pe unitate. ","")))</f>
        <v/>
      </c>
      <c r="N477" s="28" t="str">
        <f>IF(B477="","",IFERROR(INDEX('Registru stornări'!$D$5:$D$304,MATCH(B477,'Registru stornări'!$B$5:$B$304,0)),""))</f>
        <v/>
      </c>
    </row>
    <row r="478" spans="1:14" x14ac:dyDescent="0.2">
      <c r="A478" s="1" t="str">
        <f t="shared" si="21"/>
        <v/>
      </c>
      <c r="B478" s="9"/>
      <c r="C478" s="10" t="str">
        <f>IF(B478="","",COUNTIF(INDEX($B:$B,5):B478,B478))</f>
        <v/>
      </c>
      <c r="D478" s="9"/>
      <c r="E478" s="24" t="str">
        <f>IF(OR(N478="",D478=""),"",IFERROR(INDEX('Facturi emise'!$G$5:$G$1004,MATCH(N478&amp;"|"&amp;D478,'Facturi emise'!$A$5:$A$1004,0)),""))</f>
        <v/>
      </c>
      <c r="F478" s="10" t="str">
        <f>IF(OR(N478="",D478=""),"",IFERROR(INDEX('Facturi emise'!$H$5:$H$1004,MATCH(N478&amp;"|"&amp;D478,'Facturi emise'!$A$5:$A$1004,0)),""))</f>
        <v/>
      </c>
      <c r="G478" s="24" t="str">
        <f>IF(OR(N478="",D478=""),"",IFERROR(INDEX('Facturi emise'!$I$5:$I$1004,MATCH(N478&amp;"|"&amp;D478,'Facturi emise'!$A$5:$A$1004,0)),""))</f>
        <v/>
      </c>
      <c r="H478" s="6"/>
      <c r="I478" s="14" t="str">
        <f>IF(OR(N478="",D478=""),"",IFERROR(INDEX('Facturi emise'!$J$5:$J$1004,MATCH(N478&amp;"|"&amp;D478,'Facturi emise'!$A$5:$A$1004,0)),""))</f>
        <v/>
      </c>
      <c r="J478" s="25" t="str">
        <f>IF(OR(N478="",D478=""),"",IFERROR(INDEX('Facturi emise'!$K$5:$K$1004,MATCH(N478&amp;"|"&amp;D478,'Facturi emise'!$A$5:$A$1004,0)),""))</f>
        <v/>
      </c>
      <c r="K478" s="26" t="str">
        <f t="shared" si="22"/>
        <v/>
      </c>
      <c r="L478" s="26" t="str">
        <f t="shared" si="23"/>
        <v/>
      </c>
      <c r="M478" s="27" t="str">
        <f>IF(B478="","",TRIM(IF(N478="","Factura storno nu există în registru. ",IF(ISNA(MATCH(N478&amp;"|"&amp;D478,'Facturi emise'!$A$5:$A$1004,0)),"Linia nu există în factura inițială. ",""))&amp;IF(N(H478)&lt;=0,"Lipsește cantitatea stornată. ","")&amp;IF(AND(N(I478)=IFERROR(INDEX('Facturi emise'!$J$5:$J$1004,MATCH(N478&amp;"|"&amp;D478,'Facturi emise'!$A$5:$A$1004,0)),0),SUMIFS($H$5:$H$1004,$N$5:$N$1004,N478,$D$5:$D$1004,D478,$I$5:$I$1004,I478)&gt;N(G478)),"Stornezi mai mult decât s-a facturat. ","")&amp;IF(AND(N(I478)&gt;0,N(I478)&lt;IFERROR(INDEX('Facturi emise'!$J$5:$J$1004,MATCH(N478&amp;"|"&amp;D478,'Facturi emise'!$A$5:$A$1004,0)),0)),"Reducere de preț pe unitate. ","")))</f>
        <v/>
      </c>
      <c r="N478" s="28" t="str">
        <f>IF(B478="","",IFERROR(INDEX('Registru stornări'!$D$5:$D$304,MATCH(B478,'Registru stornări'!$B$5:$B$304,0)),""))</f>
        <v/>
      </c>
    </row>
    <row r="479" spans="1:14" x14ac:dyDescent="0.2">
      <c r="A479" s="1" t="str">
        <f t="shared" si="21"/>
        <v/>
      </c>
      <c r="B479" s="9"/>
      <c r="C479" s="10" t="str">
        <f>IF(B479="","",COUNTIF(INDEX($B:$B,5):B479,B479))</f>
        <v/>
      </c>
      <c r="D479" s="9"/>
      <c r="E479" s="24" t="str">
        <f>IF(OR(N479="",D479=""),"",IFERROR(INDEX('Facturi emise'!$G$5:$G$1004,MATCH(N479&amp;"|"&amp;D479,'Facturi emise'!$A$5:$A$1004,0)),""))</f>
        <v/>
      </c>
      <c r="F479" s="10" t="str">
        <f>IF(OR(N479="",D479=""),"",IFERROR(INDEX('Facturi emise'!$H$5:$H$1004,MATCH(N479&amp;"|"&amp;D479,'Facturi emise'!$A$5:$A$1004,0)),""))</f>
        <v/>
      </c>
      <c r="G479" s="24" t="str">
        <f>IF(OR(N479="",D479=""),"",IFERROR(INDEX('Facturi emise'!$I$5:$I$1004,MATCH(N479&amp;"|"&amp;D479,'Facturi emise'!$A$5:$A$1004,0)),""))</f>
        <v/>
      </c>
      <c r="H479" s="6"/>
      <c r="I479" s="14" t="str">
        <f>IF(OR(N479="",D479=""),"",IFERROR(INDEX('Facturi emise'!$J$5:$J$1004,MATCH(N479&amp;"|"&amp;D479,'Facturi emise'!$A$5:$A$1004,0)),""))</f>
        <v/>
      </c>
      <c r="J479" s="25" t="str">
        <f>IF(OR(N479="",D479=""),"",IFERROR(INDEX('Facturi emise'!$K$5:$K$1004,MATCH(N479&amp;"|"&amp;D479,'Facturi emise'!$A$5:$A$1004,0)),""))</f>
        <v/>
      </c>
      <c r="K479" s="26" t="str">
        <f t="shared" si="22"/>
        <v/>
      </c>
      <c r="L479" s="26" t="str">
        <f t="shared" si="23"/>
        <v/>
      </c>
      <c r="M479" s="27" t="str">
        <f>IF(B479="","",TRIM(IF(N479="","Factura storno nu există în registru. ",IF(ISNA(MATCH(N479&amp;"|"&amp;D479,'Facturi emise'!$A$5:$A$1004,0)),"Linia nu există în factura inițială. ",""))&amp;IF(N(H479)&lt;=0,"Lipsește cantitatea stornată. ","")&amp;IF(AND(N(I479)=IFERROR(INDEX('Facturi emise'!$J$5:$J$1004,MATCH(N479&amp;"|"&amp;D479,'Facturi emise'!$A$5:$A$1004,0)),0),SUMIFS($H$5:$H$1004,$N$5:$N$1004,N479,$D$5:$D$1004,D479,$I$5:$I$1004,I479)&gt;N(G479)),"Stornezi mai mult decât s-a facturat. ","")&amp;IF(AND(N(I479)&gt;0,N(I479)&lt;IFERROR(INDEX('Facturi emise'!$J$5:$J$1004,MATCH(N479&amp;"|"&amp;D479,'Facturi emise'!$A$5:$A$1004,0)),0)),"Reducere de preț pe unitate. ","")))</f>
        <v/>
      </c>
      <c r="N479" s="28" t="str">
        <f>IF(B479="","",IFERROR(INDEX('Registru stornări'!$D$5:$D$304,MATCH(B479,'Registru stornări'!$B$5:$B$304,0)),""))</f>
        <v/>
      </c>
    </row>
    <row r="480" spans="1:14" x14ac:dyDescent="0.2">
      <c r="A480" s="1" t="str">
        <f t="shared" si="21"/>
        <v/>
      </c>
      <c r="B480" s="9"/>
      <c r="C480" s="10" t="str">
        <f>IF(B480="","",COUNTIF(INDEX($B:$B,5):B480,B480))</f>
        <v/>
      </c>
      <c r="D480" s="9"/>
      <c r="E480" s="24" t="str">
        <f>IF(OR(N480="",D480=""),"",IFERROR(INDEX('Facturi emise'!$G$5:$G$1004,MATCH(N480&amp;"|"&amp;D480,'Facturi emise'!$A$5:$A$1004,0)),""))</f>
        <v/>
      </c>
      <c r="F480" s="10" t="str">
        <f>IF(OR(N480="",D480=""),"",IFERROR(INDEX('Facturi emise'!$H$5:$H$1004,MATCH(N480&amp;"|"&amp;D480,'Facturi emise'!$A$5:$A$1004,0)),""))</f>
        <v/>
      </c>
      <c r="G480" s="24" t="str">
        <f>IF(OR(N480="",D480=""),"",IFERROR(INDEX('Facturi emise'!$I$5:$I$1004,MATCH(N480&amp;"|"&amp;D480,'Facturi emise'!$A$5:$A$1004,0)),""))</f>
        <v/>
      </c>
      <c r="H480" s="6"/>
      <c r="I480" s="14" t="str">
        <f>IF(OR(N480="",D480=""),"",IFERROR(INDEX('Facturi emise'!$J$5:$J$1004,MATCH(N480&amp;"|"&amp;D480,'Facturi emise'!$A$5:$A$1004,0)),""))</f>
        <v/>
      </c>
      <c r="J480" s="25" t="str">
        <f>IF(OR(N480="",D480=""),"",IFERROR(INDEX('Facturi emise'!$K$5:$K$1004,MATCH(N480&amp;"|"&amp;D480,'Facturi emise'!$A$5:$A$1004,0)),""))</f>
        <v/>
      </c>
      <c r="K480" s="26" t="str">
        <f t="shared" si="22"/>
        <v/>
      </c>
      <c r="L480" s="26" t="str">
        <f t="shared" si="23"/>
        <v/>
      </c>
      <c r="M480" s="27" t="str">
        <f>IF(B480="","",TRIM(IF(N480="","Factura storno nu există în registru. ",IF(ISNA(MATCH(N480&amp;"|"&amp;D480,'Facturi emise'!$A$5:$A$1004,0)),"Linia nu există în factura inițială. ",""))&amp;IF(N(H480)&lt;=0,"Lipsește cantitatea stornată. ","")&amp;IF(AND(N(I480)=IFERROR(INDEX('Facturi emise'!$J$5:$J$1004,MATCH(N480&amp;"|"&amp;D480,'Facturi emise'!$A$5:$A$1004,0)),0),SUMIFS($H$5:$H$1004,$N$5:$N$1004,N480,$D$5:$D$1004,D480,$I$5:$I$1004,I480)&gt;N(G480)),"Stornezi mai mult decât s-a facturat. ","")&amp;IF(AND(N(I480)&gt;0,N(I480)&lt;IFERROR(INDEX('Facturi emise'!$J$5:$J$1004,MATCH(N480&amp;"|"&amp;D480,'Facturi emise'!$A$5:$A$1004,0)),0)),"Reducere de preț pe unitate. ","")))</f>
        <v/>
      </c>
      <c r="N480" s="28" t="str">
        <f>IF(B480="","",IFERROR(INDEX('Registru stornări'!$D$5:$D$304,MATCH(B480,'Registru stornări'!$B$5:$B$304,0)),""))</f>
        <v/>
      </c>
    </row>
    <row r="481" spans="1:14" x14ac:dyDescent="0.2">
      <c r="A481" s="1" t="str">
        <f t="shared" si="21"/>
        <v/>
      </c>
      <c r="B481" s="9"/>
      <c r="C481" s="10" t="str">
        <f>IF(B481="","",COUNTIF(INDEX($B:$B,5):B481,B481))</f>
        <v/>
      </c>
      <c r="D481" s="9"/>
      <c r="E481" s="24" t="str">
        <f>IF(OR(N481="",D481=""),"",IFERROR(INDEX('Facturi emise'!$G$5:$G$1004,MATCH(N481&amp;"|"&amp;D481,'Facturi emise'!$A$5:$A$1004,0)),""))</f>
        <v/>
      </c>
      <c r="F481" s="10" t="str">
        <f>IF(OR(N481="",D481=""),"",IFERROR(INDEX('Facturi emise'!$H$5:$H$1004,MATCH(N481&amp;"|"&amp;D481,'Facturi emise'!$A$5:$A$1004,0)),""))</f>
        <v/>
      </c>
      <c r="G481" s="24" t="str">
        <f>IF(OR(N481="",D481=""),"",IFERROR(INDEX('Facturi emise'!$I$5:$I$1004,MATCH(N481&amp;"|"&amp;D481,'Facturi emise'!$A$5:$A$1004,0)),""))</f>
        <v/>
      </c>
      <c r="H481" s="6"/>
      <c r="I481" s="14" t="str">
        <f>IF(OR(N481="",D481=""),"",IFERROR(INDEX('Facturi emise'!$J$5:$J$1004,MATCH(N481&amp;"|"&amp;D481,'Facturi emise'!$A$5:$A$1004,0)),""))</f>
        <v/>
      </c>
      <c r="J481" s="25" t="str">
        <f>IF(OR(N481="",D481=""),"",IFERROR(INDEX('Facturi emise'!$K$5:$K$1004,MATCH(N481&amp;"|"&amp;D481,'Facturi emise'!$A$5:$A$1004,0)),""))</f>
        <v/>
      </c>
      <c r="K481" s="26" t="str">
        <f t="shared" si="22"/>
        <v/>
      </c>
      <c r="L481" s="26" t="str">
        <f t="shared" si="23"/>
        <v/>
      </c>
      <c r="M481" s="27" t="str">
        <f>IF(B481="","",TRIM(IF(N481="","Factura storno nu există în registru. ",IF(ISNA(MATCH(N481&amp;"|"&amp;D481,'Facturi emise'!$A$5:$A$1004,0)),"Linia nu există în factura inițială. ",""))&amp;IF(N(H481)&lt;=0,"Lipsește cantitatea stornată. ","")&amp;IF(AND(N(I481)=IFERROR(INDEX('Facturi emise'!$J$5:$J$1004,MATCH(N481&amp;"|"&amp;D481,'Facturi emise'!$A$5:$A$1004,0)),0),SUMIFS($H$5:$H$1004,$N$5:$N$1004,N481,$D$5:$D$1004,D481,$I$5:$I$1004,I481)&gt;N(G481)),"Stornezi mai mult decât s-a facturat. ","")&amp;IF(AND(N(I481)&gt;0,N(I481)&lt;IFERROR(INDEX('Facturi emise'!$J$5:$J$1004,MATCH(N481&amp;"|"&amp;D481,'Facturi emise'!$A$5:$A$1004,0)),0)),"Reducere de preț pe unitate. ","")))</f>
        <v/>
      </c>
      <c r="N481" s="28" t="str">
        <f>IF(B481="","",IFERROR(INDEX('Registru stornări'!$D$5:$D$304,MATCH(B481,'Registru stornări'!$B$5:$B$304,0)),""))</f>
        <v/>
      </c>
    </row>
    <row r="482" spans="1:14" x14ac:dyDescent="0.2">
      <c r="A482" s="1" t="str">
        <f t="shared" si="21"/>
        <v/>
      </c>
      <c r="B482" s="9"/>
      <c r="C482" s="10" t="str">
        <f>IF(B482="","",COUNTIF(INDEX($B:$B,5):B482,B482))</f>
        <v/>
      </c>
      <c r="D482" s="9"/>
      <c r="E482" s="24" t="str">
        <f>IF(OR(N482="",D482=""),"",IFERROR(INDEX('Facturi emise'!$G$5:$G$1004,MATCH(N482&amp;"|"&amp;D482,'Facturi emise'!$A$5:$A$1004,0)),""))</f>
        <v/>
      </c>
      <c r="F482" s="10" t="str">
        <f>IF(OR(N482="",D482=""),"",IFERROR(INDEX('Facturi emise'!$H$5:$H$1004,MATCH(N482&amp;"|"&amp;D482,'Facturi emise'!$A$5:$A$1004,0)),""))</f>
        <v/>
      </c>
      <c r="G482" s="24" t="str">
        <f>IF(OR(N482="",D482=""),"",IFERROR(INDEX('Facturi emise'!$I$5:$I$1004,MATCH(N482&amp;"|"&amp;D482,'Facturi emise'!$A$5:$A$1004,0)),""))</f>
        <v/>
      </c>
      <c r="H482" s="6"/>
      <c r="I482" s="14" t="str">
        <f>IF(OR(N482="",D482=""),"",IFERROR(INDEX('Facturi emise'!$J$5:$J$1004,MATCH(N482&amp;"|"&amp;D482,'Facturi emise'!$A$5:$A$1004,0)),""))</f>
        <v/>
      </c>
      <c r="J482" s="25" t="str">
        <f>IF(OR(N482="",D482=""),"",IFERROR(INDEX('Facturi emise'!$K$5:$K$1004,MATCH(N482&amp;"|"&amp;D482,'Facturi emise'!$A$5:$A$1004,0)),""))</f>
        <v/>
      </c>
      <c r="K482" s="26" t="str">
        <f t="shared" si="22"/>
        <v/>
      </c>
      <c r="L482" s="26" t="str">
        <f t="shared" si="23"/>
        <v/>
      </c>
      <c r="M482" s="27" t="str">
        <f>IF(B482="","",TRIM(IF(N482="","Factura storno nu există în registru. ",IF(ISNA(MATCH(N482&amp;"|"&amp;D482,'Facturi emise'!$A$5:$A$1004,0)),"Linia nu există în factura inițială. ",""))&amp;IF(N(H482)&lt;=0,"Lipsește cantitatea stornată. ","")&amp;IF(AND(N(I482)=IFERROR(INDEX('Facturi emise'!$J$5:$J$1004,MATCH(N482&amp;"|"&amp;D482,'Facturi emise'!$A$5:$A$1004,0)),0),SUMIFS($H$5:$H$1004,$N$5:$N$1004,N482,$D$5:$D$1004,D482,$I$5:$I$1004,I482)&gt;N(G482)),"Stornezi mai mult decât s-a facturat. ","")&amp;IF(AND(N(I482)&gt;0,N(I482)&lt;IFERROR(INDEX('Facturi emise'!$J$5:$J$1004,MATCH(N482&amp;"|"&amp;D482,'Facturi emise'!$A$5:$A$1004,0)),0)),"Reducere de preț pe unitate. ","")))</f>
        <v/>
      </c>
      <c r="N482" s="28" t="str">
        <f>IF(B482="","",IFERROR(INDEX('Registru stornări'!$D$5:$D$304,MATCH(B482,'Registru stornări'!$B$5:$B$304,0)),""))</f>
        <v/>
      </c>
    </row>
    <row r="483" spans="1:14" x14ac:dyDescent="0.2">
      <c r="A483" s="1" t="str">
        <f t="shared" si="21"/>
        <v/>
      </c>
      <c r="B483" s="9"/>
      <c r="C483" s="10" t="str">
        <f>IF(B483="","",COUNTIF(INDEX($B:$B,5):B483,B483))</f>
        <v/>
      </c>
      <c r="D483" s="9"/>
      <c r="E483" s="24" t="str">
        <f>IF(OR(N483="",D483=""),"",IFERROR(INDEX('Facturi emise'!$G$5:$G$1004,MATCH(N483&amp;"|"&amp;D483,'Facturi emise'!$A$5:$A$1004,0)),""))</f>
        <v/>
      </c>
      <c r="F483" s="10" t="str">
        <f>IF(OR(N483="",D483=""),"",IFERROR(INDEX('Facturi emise'!$H$5:$H$1004,MATCH(N483&amp;"|"&amp;D483,'Facturi emise'!$A$5:$A$1004,0)),""))</f>
        <v/>
      </c>
      <c r="G483" s="24" t="str">
        <f>IF(OR(N483="",D483=""),"",IFERROR(INDEX('Facturi emise'!$I$5:$I$1004,MATCH(N483&amp;"|"&amp;D483,'Facturi emise'!$A$5:$A$1004,0)),""))</f>
        <v/>
      </c>
      <c r="H483" s="6"/>
      <c r="I483" s="14" t="str">
        <f>IF(OR(N483="",D483=""),"",IFERROR(INDEX('Facturi emise'!$J$5:$J$1004,MATCH(N483&amp;"|"&amp;D483,'Facturi emise'!$A$5:$A$1004,0)),""))</f>
        <v/>
      </c>
      <c r="J483" s="25" t="str">
        <f>IF(OR(N483="",D483=""),"",IFERROR(INDEX('Facturi emise'!$K$5:$K$1004,MATCH(N483&amp;"|"&amp;D483,'Facturi emise'!$A$5:$A$1004,0)),""))</f>
        <v/>
      </c>
      <c r="K483" s="26" t="str">
        <f t="shared" si="22"/>
        <v/>
      </c>
      <c r="L483" s="26" t="str">
        <f t="shared" si="23"/>
        <v/>
      </c>
      <c r="M483" s="27" t="str">
        <f>IF(B483="","",TRIM(IF(N483="","Factura storno nu există în registru. ",IF(ISNA(MATCH(N483&amp;"|"&amp;D483,'Facturi emise'!$A$5:$A$1004,0)),"Linia nu există în factura inițială. ",""))&amp;IF(N(H483)&lt;=0,"Lipsește cantitatea stornată. ","")&amp;IF(AND(N(I483)=IFERROR(INDEX('Facturi emise'!$J$5:$J$1004,MATCH(N483&amp;"|"&amp;D483,'Facturi emise'!$A$5:$A$1004,0)),0),SUMIFS($H$5:$H$1004,$N$5:$N$1004,N483,$D$5:$D$1004,D483,$I$5:$I$1004,I483)&gt;N(G483)),"Stornezi mai mult decât s-a facturat. ","")&amp;IF(AND(N(I483)&gt;0,N(I483)&lt;IFERROR(INDEX('Facturi emise'!$J$5:$J$1004,MATCH(N483&amp;"|"&amp;D483,'Facturi emise'!$A$5:$A$1004,0)),0)),"Reducere de preț pe unitate. ","")))</f>
        <v/>
      </c>
      <c r="N483" s="28" t="str">
        <f>IF(B483="","",IFERROR(INDEX('Registru stornări'!$D$5:$D$304,MATCH(B483,'Registru stornări'!$B$5:$B$304,0)),""))</f>
        <v/>
      </c>
    </row>
    <row r="484" spans="1:14" x14ac:dyDescent="0.2">
      <c r="A484" s="1" t="str">
        <f t="shared" si="21"/>
        <v/>
      </c>
      <c r="B484" s="9"/>
      <c r="C484" s="10" t="str">
        <f>IF(B484="","",COUNTIF(INDEX($B:$B,5):B484,B484))</f>
        <v/>
      </c>
      <c r="D484" s="9"/>
      <c r="E484" s="24" t="str">
        <f>IF(OR(N484="",D484=""),"",IFERROR(INDEX('Facturi emise'!$G$5:$G$1004,MATCH(N484&amp;"|"&amp;D484,'Facturi emise'!$A$5:$A$1004,0)),""))</f>
        <v/>
      </c>
      <c r="F484" s="10" t="str">
        <f>IF(OR(N484="",D484=""),"",IFERROR(INDEX('Facturi emise'!$H$5:$H$1004,MATCH(N484&amp;"|"&amp;D484,'Facturi emise'!$A$5:$A$1004,0)),""))</f>
        <v/>
      </c>
      <c r="G484" s="24" t="str">
        <f>IF(OR(N484="",D484=""),"",IFERROR(INDEX('Facturi emise'!$I$5:$I$1004,MATCH(N484&amp;"|"&amp;D484,'Facturi emise'!$A$5:$A$1004,0)),""))</f>
        <v/>
      </c>
      <c r="H484" s="6"/>
      <c r="I484" s="14" t="str">
        <f>IF(OR(N484="",D484=""),"",IFERROR(INDEX('Facturi emise'!$J$5:$J$1004,MATCH(N484&amp;"|"&amp;D484,'Facturi emise'!$A$5:$A$1004,0)),""))</f>
        <v/>
      </c>
      <c r="J484" s="25" t="str">
        <f>IF(OR(N484="",D484=""),"",IFERROR(INDEX('Facturi emise'!$K$5:$K$1004,MATCH(N484&amp;"|"&amp;D484,'Facturi emise'!$A$5:$A$1004,0)),""))</f>
        <v/>
      </c>
      <c r="K484" s="26" t="str">
        <f t="shared" si="22"/>
        <v/>
      </c>
      <c r="L484" s="26" t="str">
        <f t="shared" si="23"/>
        <v/>
      </c>
      <c r="M484" s="27" t="str">
        <f>IF(B484="","",TRIM(IF(N484="","Factura storno nu există în registru. ",IF(ISNA(MATCH(N484&amp;"|"&amp;D484,'Facturi emise'!$A$5:$A$1004,0)),"Linia nu există în factura inițială. ",""))&amp;IF(N(H484)&lt;=0,"Lipsește cantitatea stornată. ","")&amp;IF(AND(N(I484)=IFERROR(INDEX('Facturi emise'!$J$5:$J$1004,MATCH(N484&amp;"|"&amp;D484,'Facturi emise'!$A$5:$A$1004,0)),0),SUMIFS($H$5:$H$1004,$N$5:$N$1004,N484,$D$5:$D$1004,D484,$I$5:$I$1004,I484)&gt;N(G484)),"Stornezi mai mult decât s-a facturat. ","")&amp;IF(AND(N(I484)&gt;0,N(I484)&lt;IFERROR(INDEX('Facturi emise'!$J$5:$J$1004,MATCH(N484&amp;"|"&amp;D484,'Facturi emise'!$A$5:$A$1004,0)),0)),"Reducere de preț pe unitate. ","")))</f>
        <v/>
      </c>
      <c r="N484" s="28" t="str">
        <f>IF(B484="","",IFERROR(INDEX('Registru stornări'!$D$5:$D$304,MATCH(B484,'Registru stornări'!$B$5:$B$304,0)),""))</f>
        <v/>
      </c>
    </row>
    <row r="485" spans="1:14" x14ac:dyDescent="0.2">
      <c r="A485" s="1" t="str">
        <f t="shared" si="21"/>
        <v/>
      </c>
      <c r="B485" s="9"/>
      <c r="C485" s="10" t="str">
        <f>IF(B485="","",COUNTIF(INDEX($B:$B,5):B485,B485))</f>
        <v/>
      </c>
      <c r="D485" s="9"/>
      <c r="E485" s="24" t="str">
        <f>IF(OR(N485="",D485=""),"",IFERROR(INDEX('Facturi emise'!$G$5:$G$1004,MATCH(N485&amp;"|"&amp;D485,'Facturi emise'!$A$5:$A$1004,0)),""))</f>
        <v/>
      </c>
      <c r="F485" s="10" t="str">
        <f>IF(OR(N485="",D485=""),"",IFERROR(INDEX('Facturi emise'!$H$5:$H$1004,MATCH(N485&amp;"|"&amp;D485,'Facturi emise'!$A$5:$A$1004,0)),""))</f>
        <v/>
      </c>
      <c r="G485" s="24" t="str">
        <f>IF(OR(N485="",D485=""),"",IFERROR(INDEX('Facturi emise'!$I$5:$I$1004,MATCH(N485&amp;"|"&amp;D485,'Facturi emise'!$A$5:$A$1004,0)),""))</f>
        <v/>
      </c>
      <c r="H485" s="6"/>
      <c r="I485" s="14" t="str">
        <f>IF(OR(N485="",D485=""),"",IFERROR(INDEX('Facturi emise'!$J$5:$J$1004,MATCH(N485&amp;"|"&amp;D485,'Facturi emise'!$A$5:$A$1004,0)),""))</f>
        <v/>
      </c>
      <c r="J485" s="25" t="str">
        <f>IF(OR(N485="",D485=""),"",IFERROR(INDEX('Facturi emise'!$K$5:$K$1004,MATCH(N485&amp;"|"&amp;D485,'Facturi emise'!$A$5:$A$1004,0)),""))</f>
        <v/>
      </c>
      <c r="K485" s="26" t="str">
        <f t="shared" si="22"/>
        <v/>
      </c>
      <c r="L485" s="26" t="str">
        <f t="shared" si="23"/>
        <v/>
      </c>
      <c r="M485" s="27" t="str">
        <f>IF(B485="","",TRIM(IF(N485="","Factura storno nu există în registru. ",IF(ISNA(MATCH(N485&amp;"|"&amp;D485,'Facturi emise'!$A$5:$A$1004,0)),"Linia nu există în factura inițială. ",""))&amp;IF(N(H485)&lt;=0,"Lipsește cantitatea stornată. ","")&amp;IF(AND(N(I485)=IFERROR(INDEX('Facturi emise'!$J$5:$J$1004,MATCH(N485&amp;"|"&amp;D485,'Facturi emise'!$A$5:$A$1004,0)),0),SUMIFS($H$5:$H$1004,$N$5:$N$1004,N485,$D$5:$D$1004,D485,$I$5:$I$1004,I485)&gt;N(G485)),"Stornezi mai mult decât s-a facturat. ","")&amp;IF(AND(N(I485)&gt;0,N(I485)&lt;IFERROR(INDEX('Facturi emise'!$J$5:$J$1004,MATCH(N485&amp;"|"&amp;D485,'Facturi emise'!$A$5:$A$1004,0)),0)),"Reducere de preț pe unitate. ","")))</f>
        <v/>
      </c>
      <c r="N485" s="28" t="str">
        <f>IF(B485="","",IFERROR(INDEX('Registru stornări'!$D$5:$D$304,MATCH(B485,'Registru stornări'!$B$5:$B$304,0)),""))</f>
        <v/>
      </c>
    </row>
    <row r="486" spans="1:14" x14ac:dyDescent="0.2">
      <c r="A486" s="1" t="str">
        <f t="shared" si="21"/>
        <v/>
      </c>
      <c r="B486" s="9"/>
      <c r="C486" s="10" t="str">
        <f>IF(B486="","",COUNTIF(INDEX($B:$B,5):B486,B486))</f>
        <v/>
      </c>
      <c r="D486" s="9"/>
      <c r="E486" s="24" t="str">
        <f>IF(OR(N486="",D486=""),"",IFERROR(INDEX('Facturi emise'!$G$5:$G$1004,MATCH(N486&amp;"|"&amp;D486,'Facturi emise'!$A$5:$A$1004,0)),""))</f>
        <v/>
      </c>
      <c r="F486" s="10" t="str">
        <f>IF(OR(N486="",D486=""),"",IFERROR(INDEX('Facturi emise'!$H$5:$H$1004,MATCH(N486&amp;"|"&amp;D486,'Facturi emise'!$A$5:$A$1004,0)),""))</f>
        <v/>
      </c>
      <c r="G486" s="24" t="str">
        <f>IF(OR(N486="",D486=""),"",IFERROR(INDEX('Facturi emise'!$I$5:$I$1004,MATCH(N486&amp;"|"&amp;D486,'Facturi emise'!$A$5:$A$1004,0)),""))</f>
        <v/>
      </c>
      <c r="H486" s="6"/>
      <c r="I486" s="14" t="str">
        <f>IF(OR(N486="",D486=""),"",IFERROR(INDEX('Facturi emise'!$J$5:$J$1004,MATCH(N486&amp;"|"&amp;D486,'Facturi emise'!$A$5:$A$1004,0)),""))</f>
        <v/>
      </c>
      <c r="J486" s="25" t="str">
        <f>IF(OR(N486="",D486=""),"",IFERROR(INDEX('Facturi emise'!$K$5:$K$1004,MATCH(N486&amp;"|"&amp;D486,'Facturi emise'!$A$5:$A$1004,0)),""))</f>
        <v/>
      </c>
      <c r="K486" s="26" t="str">
        <f t="shared" si="22"/>
        <v/>
      </c>
      <c r="L486" s="26" t="str">
        <f t="shared" si="23"/>
        <v/>
      </c>
      <c r="M486" s="27" t="str">
        <f>IF(B486="","",TRIM(IF(N486="","Factura storno nu există în registru. ",IF(ISNA(MATCH(N486&amp;"|"&amp;D486,'Facturi emise'!$A$5:$A$1004,0)),"Linia nu există în factura inițială. ",""))&amp;IF(N(H486)&lt;=0,"Lipsește cantitatea stornată. ","")&amp;IF(AND(N(I486)=IFERROR(INDEX('Facturi emise'!$J$5:$J$1004,MATCH(N486&amp;"|"&amp;D486,'Facturi emise'!$A$5:$A$1004,0)),0),SUMIFS($H$5:$H$1004,$N$5:$N$1004,N486,$D$5:$D$1004,D486,$I$5:$I$1004,I486)&gt;N(G486)),"Stornezi mai mult decât s-a facturat. ","")&amp;IF(AND(N(I486)&gt;0,N(I486)&lt;IFERROR(INDEX('Facturi emise'!$J$5:$J$1004,MATCH(N486&amp;"|"&amp;D486,'Facturi emise'!$A$5:$A$1004,0)),0)),"Reducere de preț pe unitate. ","")))</f>
        <v/>
      </c>
      <c r="N486" s="28" t="str">
        <f>IF(B486="","",IFERROR(INDEX('Registru stornări'!$D$5:$D$304,MATCH(B486,'Registru stornări'!$B$5:$B$304,0)),""))</f>
        <v/>
      </c>
    </row>
    <row r="487" spans="1:14" x14ac:dyDescent="0.2">
      <c r="A487" s="1" t="str">
        <f t="shared" si="21"/>
        <v/>
      </c>
      <c r="B487" s="9"/>
      <c r="C487" s="10" t="str">
        <f>IF(B487="","",COUNTIF(INDEX($B:$B,5):B487,B487))</f>
        <v/>
      </c>
      <c r="D487" s="9"/>
      <c r="E487" s="24" t="str">
        <f>IF(OR(N487="",D487=""),"",IFERROR(INDEX('Facturi emise'!$G$5:$G$1004,MATCH(N487&amp;"|"&amp;D487,'Facturi emise'!$A$5:$A$1004,0)),""))</f>
        <v/>
      </c>
      <c r="F487" s="10" t="str">
        <f>IF(OR(N487="",D487=""),"",IFERROR(INDEX('Facturi emise'!$H$5:$H$1004,MATCH(N487&amp;"|"&amp;D487,'Facturi emise'!$A$5:$A$1004,0)),""))</f>
        <v/>
      </c>
      <c r="G487" s="24" t="str">
        <f>IF(OR(N487="",D487=""),"",IFERROR(INDEX('Facturi emise'!$I$5:$I$1004,MATCH(N487&amp;"|"&amp;D487,'Facturi emise'!$A$5:$A$1004,0)),""))</f>
        <v/>
      </c>
      <c r="H487" s="6"/>
      <c r="I487" s="14" t="str">
        <f>IF(OR(N487="",D487=""),"",IFERROR(INDEX('Facturi emise'!$J$5:$J$1004,MATCH(N487&amp;"|"&amp;D487,'Facturi emise'!$A$5:$A$1004,0)),""))</f>
        <v/>
      </c>
      <c r="J487" s="25" t="str">
        <f>IF(OR(N487="",D487=""),"",IFERROR(INDEX('Facturi emise'!$K$5:$K$1004,MATCH(N487&amp;"|"&amp;D487,'Facturi emise'!$A$5:$A$1004,0)),""))</f>
        <v/>
      </c>
      <c r="K487" s="26" t="str">
        <f t="shared" si="22"/>
        <v/>
      </c>
      <c r="L487" s="26" t="str">
        <f t="shared" si="23"/>
        <v/>
      </c>
      <c r="M487" s="27" t="str">
        <f>IF(B487="","",TRIM(IF(N487="","Factura storno nu există în registru. ",IF(ISNA(MATCH(N487&amp;"|"&amp;D487,'Facturi emise'!$A$5:$A$1004,0)),"Linia nu există în factura inițială. ",""))&amp;IF(N(H487)&lt;=0,"Lipsește cantitatea stornată. ","")&amp;IF(AND(N(I487)=IFERROR(INDEX('Facturi emise'!$J$5:$J$1004,MATCH(N487&amp;"|"&amp;D487,'Facturi emise'!$A$5:$A$1004,0)),0),SUMIFS($H$5:$H$1004,$N$5:$N$1004,N487,$D$5:$D$1004,D487,$I$5:$I$1004,I487)&gt;N(G487)),"Stornezi mai mult decât s-a facturat. ","")&amp;IF(AND(N(I487)&gt;0,N(I487)&lt;IFERROR(INDEX('Facturi emise'!$J$5:$J$1004,MATCH(N487&amp;"|"&amp;D487,'Facturi emise'!$A$5:$A$1004,0)),0)),"Reducere de preț pe unitate. ","")))</f>
        <v/>
      </c>
      <c r="N487" s="28" t="str">
        <f>IF(B487="","",IFERROR(INDEX('Registru stornări'!$D$5:$D$304,MATCH(B487,'Registru stornări'!$B$5:$B$304,0)),""))</f>
        <v/>
      </c>
    </row>
    <row r="488" spans="1:14" x14ac:dyDescent="0.2">
      <c r="A488" s="1" t="str">
        <f t="shared" si="21"/>
        <v/>
      </c>
      <c r="B488" s="9"/>
      <c r="C488" s="10" t="str">
        <f>IF(B488="","",COUNTIF(INDEX($B:$B,5):B488,B488))</f>
        <v/>
      </c>
      <c r="D488" s="9"/>
      <c r="E488" s="24" t="str">
        <f>IF(OR(N488="",D488=""),"",IFERROR(INDEX('Facturi emise'!$G$5:$G$1004,MATCH(N488&amp;"|"&amp;D488,'Facturi emise'!$A$5:$A$1004,0)),""))</f>
        <v/>
      </c>
      <c r="F488" s="10" t="str">
        <f>IF(OR(N488="",D488=""),"",IFERROR(INDEX('Facturi emise'!$H$5:$H$1004,MATCH(N488&amp;"|"&amp;D488,'Facturi emise'!$A$5:$A$1004,0)),""))</f>
        <v/>
      </c>
      <c r="G488" s="24" t="str">
        <f>IF(OR(N488="",D488=""),"",IFERROR(INDEX('Facturi emise'!$I$5:$I$1004,MATCH(N488&amp;"|"&amp;D488,'Facturi emise'!$A$5:$A$1004,0)),""))</f>
        <v/>
      </c>
      <c r="H488" s="6"/>
      <c r="I488" s="14" t="str">
        <f>IF(OR(N488="",D488=""),"",IFERROR(INDEX('Facturi emise'!$J$5:$J$1004,MATCH(N488&amp;"|"&amp;D488,'Facturi emise'!$A$5:$A$1004,0)),""))</f>
        <v/>
      </c>
      <c r="J488" s="25" t="str">
        <f>IF(OR(N488="",D488=""),"",IFERROR(INDEX('Facturi emise'!$K$5:$K$1004,MATCH(N488&amp;"|"&amp;D488,'Facturi emise'!$A$5:$A$1004,0)),""))</f>
        <v/>
      </c>
      <c r="K488" s="26" t="str">
        <f t="shared" si="22"/>
        <v/>
      </c>
      <c r="L488" s="26" t="str">
        <f t="shared" si="23"/>
        <v/>
      </c>
      <c r="M488" s="27" t="str">
        <f>IF(B488="","",TRIM(IF(N488="","Factura storno nu există în registru. ",IF(ISNA(MATCH(N488&amp;"|"&amp;D488,'Facturi emise'!$A$5:$A$1004,0)),"Linia nu există în factura inițială. ",""))&amp;IF(N(H488)&lt;=0,"Lipsește cantitatea stornată. ","")&amp;IF(AND(N(I488)=IFERROR(INDEX('Facturi emise'!$J$5:$J$1004,MATCH(N488&amp;"|"&amp;D488,'Facturi emise'!$A$5:$A$1004,0)),0),SUMIFS($H$5:$H$1004,$N$5:$N$1004,N488,$D$5:$D$1004,D488,$I$5:$I$1004,I488)&gt;N(G488)),"Stornezi mai mult decât s-a facturat. ","")&amp;IF(AND(N(I488)&gt;0,N(I488)&lt;IFERROR(INDEX('Facturi emise'!$J$5:$J$1004,MATCH(N488&amp;"|"&amp;D488,'Facturi emise'!$A$5:$A$1004,0)),0)),"Reducere de preț pe unitate. ","")))</f>
        <v/>
      </c>
      <c r="N488" s="28" t="str">
        <f>IF(B488="","",IFERROR(INDEX('Registru stornări'!$D$5:$D$304,MATCH(B488,'Registru stornări'!$B$5:$B$304,0)),""))</f>
        <v/>
      </c>
    </row>
    <row r="489" spans="1:14" x14ac:dyDescent="0.2">
      <c r="A489" s="1" t="str">
        <f t="shared" si="21"/>
        <v/>
      </c>
      <c r="B489" s="9"/>
      <c r="C489" s="10" t="str">
        <f>IF(B489="","",COUNTIF(INDEX($B:$B,5):B489,B489))</f>
        <v/>
      </c>
      <c r="D489" s="9"/>
      <c r="E489" s="24" t="str">
        <f>IF(OR(N489="",D489=""),"",IFERROR(INDEX('Facturi emise'!$G$5:$G$1004,MATCH(N489&amp;"|"&amp;D489,'Facturi emise'!$A$5:$A$1004,0)),""))</f>
        <v/>
      </c>
      <c r="F489" s="10" t="str">
        <f>IF(OR(N489="",D489=""),"",IFERROR(INDEX('Facturi emise'!$H$5:$H$1004,MATCH(N489&amp;"|"&amp;D489,'Facturi emise'!$A$5:$A$1004,0)),""))</f>
        <v/>
      </c>
      <c r="G489" s="24" t="str">
        <f>IF(OR(N489="",D489=""),"",IFERROR(INDEX('Facturi emise'!$I$5:$I$1004,MATCH(N489&amp;"|"&amp;D489,'Facturi emise'!$A$5:$A$1004,0)),""))</f>
        <v/>
      </c>
      <c r="H489" s="6"/>
      <c r="I489" s="14" t="str">
        <f>IF(OR(N489="",D489=""),"",IFERROR(INDEX('Facturi emise'!$J$5:$J$1004,MATCH(N489&amp;"|"&amp;D489,'Facturi emise'!$A$5:$A$1004,0)),""))</f>
        <v/>
      </c>
      <c r="J489" s="25" t="str">
        <f>IF(OR(N489="",D489=""),"",IFERROR(INDEX('Facturi emise'!$K$5:$K$1004,MATCH(N489&amp;"|"&amp;D489,'Facturi emise'!$A$5:$A$1004,0)),""))</f>
        <v/>
      </c>
      <c r="K489" s="26" t="str">
        <f t="shared" si="22"/>
        <v/>
      </c>
      <c r="L489" s="26" t="str">
        <f t="shared" si="23"/>
        <v/>
      </c>
      <c r="M489" s="27" t="str">
        <f>IF(B489="","",TRIM(IF(N489="","Factura storno nu există în registru. ",IF(ISNA(MATCH(N489&amp;"|"&amp;D489,'Facturi emise'!$A$5:$A$1004,0)),"Linia nu există în factura inițială. ",""))&amp;IF(N(H489)&lt;=0,"Lipsește cantitatea stornată. ","")&amp;IF(AND(N(I489)=IFERROR(INDEX('Facturi emise'!$J$5:$J$1004,MATCH(N489&amp;"|"&amp;D489,'Facturi emise'!$A$5:$A$1004,0)),0),SUMIFS($H$5:$H$1004,$N$5:$N$1004,N489,$D$5:$D$1004,D489,$I$5:$I$1004,I489)&gt;N(G489)),"Stornezi mai mult decât s-a facturat. ","")&amp;IF(AND(N(I489)&gt;0,N(I489)&lt;IFERROR(INDEX('Facturi emise'!$J$5:$J$1004,MATCH(N489&amp;"|"&amp;D489,'Facturi emise'!$A$5:$A$1004,0)),0)),"Reducere de preț pe unitate. ","")))</f>
        <v/>
      </c>
      <c r="N489" s="28" t="str">
        <f>IF(B489="","",IFERROR(INDEX('Registru stornări'!$D$5:$D$304,MATCH(B489,'Registru stornări'!$B$5:$B$304,0)),""))</f>
        <v/>
      </c>
    </row>
    <row r="490" spans="1:14" x14ac:dyDescent="0.2">
      <c r="A490" s="1" t="str">
        <f t="shared" si="21"/>
        <v/>
      </c>
      <c r="B490" s="9"/>
      <c r="C490" s="10" t="str">
        <f>IF(B490="","",COUNTIF(INDEX($B:$B,5):B490,B490))</f>
        <v/>
      </c>
      <c r="D490" s="9"/>
      <c r="E490" s="24" t="str">
        <f>IF(OR(N490="",D490=""),"",IFERROR(INDEX('Facturi emise'!$G$5:$G$1004,MATCH(N490&amp;"|"&amp;D490,'Facturi emise'!$A$5:$A$1004,0)),""))</f>
        <v/>
      </c>
      <c r="F490" s="10" t="str">
        <f>IF(OR(N490="",D490=""),"",IFERROR(INDEX('Facturi emise'!$H$5:$H$1004,MATCH(N490&amp;"|"&amp;D490,'Facturi emise'!$A$5:$A$1004,0)),""))</f>
        <v/>
      </c>
      <c r="G490" s="24" t="str">
        <f>IF(OR(N490="",D490=""),"",IFERROR(INDEX('Facturi emise'!$I$5:$I$1004,MATCH(N490&amp;"|"&amp;D490,'Facturi emise'!$A$5:$A$1004,0)),""))</f>
        <v/>
      </c>
      <c r="H490" s="6"/>
      <c r="I490" s="14" t="str">
        <f>IF(OR(N490="",D490=""),"",IFERROR(INDEX('Facturi emise'!$J$5:$J$1004,MATCH(N490&amp;"|"&amp;D490,'Facturi emise'!$A$5:$A$1004,0)),""))</f>
        <v/>
      </c>
      <c r="J490" s="25" t="str">
        <f>IF(OR(N490="",D490=""),"",IFERROR(INDEX('Facturi emise'!$K$5:$K$1004,MATCH(N490&amp;"|"&amp;D490,'Facturi emise'!$A$5:$A$1004,0)),""))</f>
        <v/>
      </c>
      <c r="K490" s="26" t="str">
        <f t="shared" si="22"/>
        <v/>
      </c>
      <c r="L490" s="26" t="str">
        <f t="shared" si="23"/>
        <v/>
      </c>
      <c r="M490" s="27" t="str">
        <f>IF(B490="","",TRIM(IF(N490="","Factura storno nu există în registru. ",IF(ISNA(MATCH(N490&amp;"|"&amp;D490,'Facturi emise'!$A$5:$A$1004,0)),"Linia nu există în factura inițială. ",""))&amp;IF(N(H490)&lt;=0,"Lipsește cantitatea stornată. ","")&amp;IF(AND(N(I490)=IFERROR(INDEX('Facturi emise'!$J$5:$J$1004,MATCH(N490&amp;"|"&amp;D490,'Facturi emise'!$A$5:$A$1004,0)),0),SUMIFS($H$5:$H$1004,$N$5:$N$1004,N490,$D$5:$D$1004,D490,$I$5:$I$1004,I490)&gt;N(G490)),"Stornezi mai mult decât s-a facturat. ","")&amp;IF(AND(N(I490)&gt;0,N(I490)&lt;IFERROR(INDEX('Facturi emise'!$J$5:$J$1004,MATCH(N490&amp;"|"&amp;D490,'Facturi emise'!$A$5:$A$1004,0)),0)),"Reducere de preț pe unitate. ","")))</f>
        <v/>
      </c>
      <c r="N490" s="28" t="str">
        <f>IF(B490="","",IFERROR(INDEX('Registru stornări'!$D$5:$D$304,MATCH(B490,'Registru stornări'!$B$5:$B$304,0)),""))</f>
        <v/>
      </c>
    </row>
    <row r="491" spans="1:14" x14ac:dyDescent="0.2">
      <c r="A491" s="1" t="str">
        <f t="shared" si="21"/>
        <v/>
      </c>
      <c r="B491" s="9"/>
      <c r="C491" s="10" t="str">
        <f>IF(B491="","",COUNTIF(INDEX($B:$B,5):B491,B491))</f>
        <v/>
      </c>
      <c r="D491" s="9"/>
      <c r="E491" s="24" t="str">
        <f>IF(OR(N491="",D491=""),"",IFERROR(INDEX('Facturi emise'!$G$5:$G$1004,MATCH(N491&amp;"|"&amp;D491,'Facturi emise'!$A$5:$A$1004,0)),""))</f>
        <v/>
      </c>
      <c r="F491" s="10" t="str">
        <f>IF(OR(N491="",D491=""),"",IFERROR(INDEX('Facturi emise'!$H$5:$H$1004,MATCH(N491&amp;"|"&amp;D491,'Facturi emise'!$A$5:$A$1004,0)),""))</f>
        <v/>
      </c>
      <c r="G491" s="24" t="str">
        <f>IF(OR(N491="",D491=""),"",IFERROR(INDEX('Facturi emise'!$I$5:$I$1004,MATCH(N491&amp;"|"&amp;D491,'Facturi emise'!$A$5:$A$1004,0)),""))</f>
        <v/>
      </c>
      <c r="H491" s="6"/>
      <c r="I491" s="14" t="str">
        <f>IF(OR(N491="",D491=""),"",IFERROR(INDEX('Facturi emise'!$J$5:$J$1004,MATCH(N491&amp;"|"&amp;D491,'Facturi emise'!$A$5:$A$1004,0)),""))</f>
        <v/>
      </c>
      <c r="J491" s="25" t="str">
        <f>IF(OR(N491="",D491=""),"",IFERROR(INDEX('Facturi emise'!$K$5:$K$1004,MATCH(N491&amp;"|"&amp;D491,'Facturi emise'!$A$5:$A$1004,0)),""))</f>
        <v/>
      </c>
      <c r="K491" s="26" t="str">
        <f t="shared" si="22"/>
        <v/>
      </c>
      <c r="L491" s="26" t="str">
        <f t="shared" si="23"/>
        <v/>
      </c>
      <c r="M491" s="27" t="str">
        <f>IF(B491="","",TRIM(IF(N491="","Factura storno nu există în registru. ",IF(ISNA(MATCH(N491&amp;"|"&amp;D491,'Facturi emise'!$A$5:$A$1004,0)),"Linia nu există în factura inițială. ",""))&amp;IF(N(H491)&lt;=0,"Lipsește cantitatea stornată. ","")&amp;IF(AND(N(I491)=IFERROR(INDEX('Facturi emise'!$J$5:$J$1004,MATCH(N491&amp;"|"&amp;D491,'Facturi emise'!$A$5:$A$1004,0)),0),SUMIFS($H$5:$H$1004,$N$5:$N$1004,N491,$D$5:$D$1004,D491,$I$5:$I$1004,I491)&gt;N(G491)),"Stornezi mai mult decât s-a facturat. ","")&amp;IF(AND(N(I491)&gt;0,N(I491)&lt;IFERROR(INDEX('Facturi emise'!$J$5:$J$1004,MATCH(N491&amp;"|"&amp;D491,'Facturi emise'!$A$5:$A$1004,0)),0)),"Reducere de preț pe unitate. ","")))</f>
        <v/>
      </c>
      <c r="N491" s="28" t="str">
        <f>IF(B491="","",IFERROR(INDEX('Registru stornări'!$D$5:$D$304,MATCH(B491,'Registru stornări'!$B$5:$B$304,0)),""))</f>
        <v/>
      </c>
    </row>
    <row r="492" spans="1:14" x14ac:dyDescent="0.2">
      <c r="A492" s="1" t="str">
        <f t="shared" si="21"/>
        <v/>
      </c>
      <c r="B492" s="9"/>
      <c r="C492" s="10" t="str">
        <f>IF(B492="","",COUNTIF(INDEX($B:$B,5):B492,B492))</f>
        <v/>
      </c>
      <c r="D492" s="9"/>
      <c r="E492" s="24" t="str">
        <f>IF(OR(N492="",D492=""),"",IFERROR(INDEX('Facturi emise'!$G$5:$G$1004,MATCH(N492&amp;"|"&amp;D492,'Facturi emise'!$A$5:$A$1004,0)),""))</f>
        <v/>
      </c>
      <c r="F492" s="10" t="str">
        <f>IF(OR(N492="",D492=""),"",IFERROR(INDEX('Facturi emise'!$H$5:$H$1004,MATCH(N492&amp;"|"&amp;D492,'Facturi emise'!$A$5:$A$1004,0)),""))</f>
        <v/>
      </c>
      <c r="G492" s="24" t="str">
        <f>IF(OR(N492="",D492=""),"",IFERROR(INDEX('Facturi emise'!$I$5:$I$1004,MATCH(N492&amp;"|"&amp;D492,'Facturi emise'!$A$5:$A$1004,0)),""))</f>
        <v/>
      </c>
      <c r="H492" s="6"/>
      <c r="I492" s="14" t="str">
        <f>IF(OR(N492="",D492=""),"",IFERROR(INDEX('Facturi emise'!$J$5:$J$1004,MATCH(N492&amp;"|"&amp;D492,'Facturi emise'!$A$5:$A$1004,0)),""))</f>
        <v/>
      </c>
      <c r="J492" s="25" t="str">
        <f>IF(OR(N492="",D492=""),"",IFERROR(INDEX('Facturi emise'!$K$5:$K$1004,MATCH(N492&amp;"|"&amp;D492,'Facturi emise'!$A$5:$A$1004,0)),""))</f>
        <v/>
      </c>
      <c r="K492" s="26" t="str">
        <f t="shared" si="22"/>
        <v/>
      </c>
      <c r="L492" s="26" t="str">
        <f t="shared" si="23"/>
        <v/>
      </c>
      <c r="M492" s="27" t="str">
        <f>IF(B492="","",TRIM(IF(N492="","Factura storno nu există în registru. ",IF(ISNA(MATCH(N492&amp;"|"&amp;D492,'Facturi emise'!$A$5:$A$1004,0)),"Linia nu există în factura inițială. ",""))&amp;IF(N(H492)&lt;=0,"Lipsește cantitatea stornată. ","")&amp;IF(AND(N(I492)=IFERROR(INDEX('Facturi emise'!$J$5:$J$1004,MATCH(N492&amp;"|"&amp;D492,'Facturi emise'!$A$5:$A$1004,0)),0),SUMIFS($H$5:$H$1004,$N$5:$N$1004,N492,$D$5:$D$1004,D492,$I$5:$I$1004,I492)&gt;N(G492)),"Stornezi mai mult decât s-a facturat. ","")&amp;IF(AND(N(I492)&gt;0,N(I492)&lt;IFERROR(INDEX('Facturi emise'!$J$5:$J$1004,MATCH(N492&amp;"|"&amp;D492,'Facturi emise'!$A$5:$A$1004,0)),0)),"Reducere de preț pe unitate. ","")))</f>
        <v/>
      </c>
      <c r="N492" s="28" t="str">
        <f>IF(B492="","",IFERROR(INDEX('Registru stornări'!$D$5:$D$304,MATCH(B492,'Registru stornări'!$B$5:$B$304,0)),""))</f>
        <v/>
      </c>
    </row>
    <row r="493" spans="1:14" x14ac:dyDescent="0.2">
      <c r="A493" s="1" t="str">
        <f t="shared" si="21"/>
        <v/>
      </c>
      <c r="B493" s="9"/>
      <c r="C493" s="10" t="str">
        <f>IF(B493="","",COUNTIF(INDEX($B:$B,5):B493,B493))</f>
        <v/>
      </c>
      <c r="D493" s="9"/>
      <c r="E493" s="24" t="str">
        <f>IF(OR(N493="",D493=""),"",IFERROR(INDEX('Facturi emise'!$G$5:$G$1004,MATCH(N493&amp;"|"&amp;D493,'Facturi emise'!$A$5:$A$1004,0)),""))</f>
        <v/>
      </c>
      <c r="F493" s="10" t="str">
        <f>IF(OR(N493="",D493=""),"",IFERROR(INDEX('Facturi emise'!$H$5:$H$1004,MATCH(N493&amp;"|"&amp;D493,'Facturi emise'!$A$5:$A$1004,0)),""))</f>
        <v/>
      </c>
      <c r="G493" s="24" t="str">
        <f>IF(OR(N493="",D493=""),"",IFERROR(INDEX('Facturi emise'!$I$5:$I$1004,MATCH(N493&amp;"|"&amp;D493,'Facturi emise'!$A$5:$A$1004,0)),""))</f>
        <v/>
      </c>
      <c r="H493" s="6"/>
      <c r="I493" s="14" t="str">
        <f>IF(OR(N493="",D493=""),"",IFERROR(INDEX('Facturi emise'!$J$5:$J$1004,MATCH(N493&amp;"|"&amp;D493,'Facturi emise'!$A$5:$A$1004,0)),""))</f>
        <v/>
      </c>
      <c r="J493" s="25" t="str">
        <f>IF(OR(N493="",D493=""),"",IFERROR(INDEX('Facturi emise'!$K$5:$K$1004,MATCH(N493&amp;"|"&amp;D493,'Facturi emise'!$A$5:$A$1004,0)),""))</f>
        <v/>
      </c>
      <c r="K493" s="26" t="str">
        <f t="shared" si="22"/>
        <v/>
      </c>
      <c r="L493" s="26" t="str">
        <f t="shared" si="23"/>
        <v/>
      </c>
      <c r="M493" s="27" t="str">
        <f>IF(B493="","",TRIM(IF(N493="","Factura storno nu există în registru. ",IF(ISNA(MATCH(N493&amp;"|"&amp;D493,'Facturi emise'!$A$5:$A$1004,0)),"Linia nu există în factura inițială. ",""))&amp;IF(N(H493)&lt;=0,"Lipsește cantitatea stornată. ","")&amp;IF(AND(N(I493)=IFERROR(INDEX('Facturi emise'!$J$5:$J$1004,MATCH(N493&amp;"|"&amp;D493,'Facturi emise'!$A$5:$A$1004,0)),0),SUMIFS($H$5:$H$1004,$N$5:$N$1004,N493,$D$5:$D$1004,D493,$I$5:$I$1004,I493)&gt;N(G493)),"Stornezi mai mult decât s-a facturat. ","")&amp;IF(AND(N(I493)&gt;0,N(I493)&lt;IFERROR(INDEX('Facturi emise'!$J$5:$J$1004,MATCH(N493&amp;"|"&amp;D493,'Facturi emise'!$A$5:$A$1004,0)),0)),"Reducere de preț pe unitate. ","")))</f>
        <v/>
      </c>
      <c r="N493" s="28" t="str">
        <f>IF(B493="","",IFERROR(INDEX('Registru stornări'!$D$5:$D$304,MATCH(B493,'Registru stornări'!$B$5:$B$304,0)),""))</f>
        <v/>
      </c>
    </row>
    <row r="494" spans="1:14" x14ac:dyDescent="0.2">
      <c r="A494" s="1" t="str">
        <f t="shared" si="21"/>
        <v/>
      </c>
      <c r="B494" s="9"/>
      <c r="C494" s="10" t="str">
        <f>IF(B494="","",COUNTIF(INDEX($B:$B,5):B494,B494))</f>
        <v/>
      </c>
      <c r="D494" s="9"/>
      <c r="E494" s="24" t="str">
        <f>IF(OR(N494="",D494=""),"",IFERROR(INDEX('Facturi emise'!$G$5:$G$1004,MATCH(N494&amp;"|"&amp;D494,'Facturi emise'!$A$5:$A$1004,0)),""))</f>
        <v/>
      </c>
      <c r="F494" s="10" t="str">
        <f>IF(OR(N494="",D494=""),"",IFERROR(INDEX('Facturi emise'!$H$5:$H$1004,MATCH(N494&amp;"|"&amp;D494,'Facturi emise'!$A$5:$A$1004,0)),""))</f>
        <v/>
      </c>
      <c r="G494" s="24" t="str">
        <f>IF(OR(N494="",D494=""),"",IFERROR(INDEX('Facturi emise'!$I$5:$I$1004,MATCH(N494&amp;"|"&amp;D494,'Facturi emise'!$A$5:$A$1004,0)),""))</f>
        <v/>
      </c>
      <c r="H494" s="6"/>
      <c r="I494" s="14" t="str">
        <f>IF(OR(N494="",D494=""),"",IFERROR(INDEX('Facturi emise'!$J$5:$J$1004,MATCH(N494&amp;"|"&amp;D494,'Facturi emise'!$A$5:$A$1004,0)),""))</f>
        <v/>
      </c>
      <c r="J494" s="25" t="str">
        <f>IF(OR(N494="",D494=""),"",IFERROR(INDEX('Facturi emise'!$K$5:$K$1004,MATCH(N494&amp;"|"&amp;D494,'Facturi emise'!$A$5:$A$1004,0)),""))</f>
        <v/>
      </c>
      <c r="K494" s="26" t="str">
        <f t="shared" si="22"/>
        <v/>
      </c>
      <c r="L494" s="26" t="str">
        <f t="shared" si="23"/>
        <v/>
      </c>
      <c r="M494" s="27" t="str">
        <f>IF(B494="","",TRIM(IF(N494="","Factura storno nu există în registru. ",IF(ISNA(MATCH(N494&amp;"|"&amp;D494,'Facturi emise'!$A$5:$A$1004,0)),"Linia nu există în factura inițială. ",""))&amp;IF(N(H494)&lt;=0,"Lipsește cantitatea stornată. ","")&amp;IF(AND(N(I494)=IFERROR(INDEX('Facturi emise'!$J$5:$J$1004,MATCH(N494&amp;"|"&amp;D494,'Facturi emise'!$A$5:$A$1004,0)),0),SUMIFS($H$5:$H$1004,$N$5:$N$1004,N494,$D$5:$D$1004,D494,$I$5:$I$1004,I494)&gt;N(G494)),"Stornezi mai mult decât s-a facturat. ","")&amp;IF(AND(N(I494)&gt;0,N(I494)&lt;IFERROR(INDEX('Facturi emise'!$J$5:$J$1004,MATCH(N494&amp;"|"&amp;D494,'Facturi emise'!$A$5:$A$1004,0)),0)),"Reducere de preț pe unitate. ","")))</f>
        <v/>
      </c>
      <c r="N494" s="28" t="str">
        <f>IF(B494="","",IFERROR(INDEX('Registru stornări'!$D$5:$D$304,MATCH(B494,'Registru stornări'!$B$5:$B$304,0)),""))</f>
        <v/>
      </c>
    </row>
    <row r="495" spans="1:14" x14ac:dyDescent="0.2">
      <c r="A495" s="1" t="str">
        <f t="shared" si="21"/>
        <v/>
      </c>
      <c r="B495" s="9"/>
      <c r="C495" s="10" t="str">
        <f>IF(B495="","",COUNTIF(INDEX($B:$B,5):B495,B495))</f>
        <v/>
      </c>
      <c r="D495" s="9"/>
      <c r="E495" s="24" t="str">
        <f>IF(OR(N495="",D495=""),"",IFERROR(INDEX('Facturi emise'!$G$5:$G$1004,MATCH(N495&amp;"|"&amp;D495,'Facturi emise'!$A$5:$A$1004,0)),""))</f>
        <v/>
      </c>
      <c r="F495" s="10" t="str">
        <f>IF(OR(N495="",D495=""),"",IFERROR(INDEX('Facturi emise'!$H$5:$H$1004,MATCH(N495&amp;"|"&amp;D495,'Facturi emise'!$A$5:$A$1004,0)),""))</f>
        <v/>
      </c>
      <c r="G495" s="24" t="str">
        <f>IF(OR(N495="",D495=""),"",IFERROR(INDEX('Facturi emise'!$I$5:$I$1004,MATCH(N495&amp;"|"&amp;D495,'Facturi emise'!$A$5:$A$1004,0)),""))</f>
        <v/>
      </c>
      <c r="H495" s="6"/>
      <c r="I495" s="14" t="str">
        <f>IF(OR(N495="",D495=""),"",IFERROR(INDEX('Facturi emise'!$J$5:$J$1004,MATCH(N495&amp;"|"&amp;D495,'Facturi emise'!$A$5:$A$1004,0)),""))</f>
        <v/>
      </c>
      <c r="J495" s="25" t="str">
        <f>IF(OR(N495="",D495=""),"",IFERROR(INDEX('Facturi emise'!$K$5:$K$1004,MATCH(N495&amp;"|"&amp;D495,'Facturi emise'!$A$5:$A$1004,0)),""))</f>
        <v/>
      </c>
      <c r="K495" s="26" t="str">
        <f t="shared" si="22"/>
        <v/>
      </c>
      <c r="L495" s="26" t="str">
        <f t="shared" si="23"/>
        <v/>
      </c>
      <c r="M495" s="27" t="str">
        <f>IF(B495="","",TRIM(IF(N495="","Factura storno nu există în registru. ",IF(ISNA(MATCH(N495&amp;"|"&amp;D495,'Facturi emise'!$A$5:$A$1004,0)),"Linia nu există în factura inițială. ",""))&amp;IF(N(H495)&lt;=0,"Lipsește cantitatea stornată. ","")&amp;IF(AND(N(I495)=IFERROR(INDEX('Facturi emise'!$J$5:$J$1004,MATCH(N495&amp;"|"&amp;D495,'Facturi emise'!$A$5:$A$1004,0)),0),SUMIFS($H$5:$H$1004,$N$5:$N$1004,N495,$D$5:$D$1004,D495,$I$5:$I$1004,I495)&gt;N(G495)),"Stornezi mai mult decât s-a facturat. ","")&amp;IF(AND(N(I495)&gt;0,N(I495)&lt;IFERROR(INDEX('Facturi emise'!$J$5:$J$1004,MATCH(N495&amp;"|"&amp;D495,'Facturi emise'!$A$5:$A$1004,0)),0)),"Reducere de preț pe unitate. ","")))</f>
        <v/>
      </c>
      <c r="N495" s="28" t="str">
        <f>IF(B495="","",IFERROR(INDEX('Registru stornări'!$D$5:$D$304,MATCH(B495,'Registru stornări'!$B$5:$B$304,0)),""))</f>
        <v/>
      </c>
    </row>
    <row r="496" spans="1:14" x14ac:dyDescent="0.2">
      <c r="A496" s="1" t="str">
        <f t="shared" si="21"/>
        <v/>
      </c>
      <c r="B496" s="9"/>
      <c r="C496" s="10" t="str">
        <f>IF(B496="","",COUNTIF(INDEX($B:$B,5):B496,B496))</f>
        <v/>
      </c>
      <c r="D496" s="9"/>
      <c r="E496" s="24" t="str">
        <f>IF(OR(N496="",D496=""),"",IFERROR(INDEX('Facturi emise'!$G$5:$G$1004,MATCH(N496&amp;"|"&amp;D496,'Facturi emise'!$A$5:$A$1004,0)),""))</f>
        <v/>
      </c>
      <c r="F496" s="10" t="str">
        <f>IF(OR(N496="",D496=""),"",IFERROR(INDEX('Facturi emise'!$H$5:$H$1004,MATCH(N496&amp;"|"&amp;D496,'Facturi emise'!$A$5:$A$1004,0)),""))</f>
        <v/>
      </c>
      <c r="G496" s="24" t="str">
        <f>IF(OR(N496="",D496=""),"",IFERROR(INDEX('Facturi emise'!$I$5:$I$1004,MATCH(N496&amp;"|"&amp;D496,'Facturi emise'!$A$5:$A$1004,0)),""))</f>
        <v/>
      </c>
      <c r="H496" s="6"/>
      <c r="I496" s="14" t="str">
        <f>IF(OR(N496="",D496=""),"",IFERROR(INDEX('Facturi emise'!$J$5:$J$1004,MATCH(N496&amp;"|"&amp;D496,'Facturi emise'!$A$5:$A$1004,0)),""))</f>
        <v/>
      </c>
      <c r="J496" s="25" t="str">
        <f>IF(OR(N496="",D496=""),"",IFERROR(INDEX('Facturi emise'!$K$5:$K$1004,MATCH(N496&amp;"|"&amp;D496,'Facturi emise'!$A$5:$A$1004,0)),""))</f>
        <v/>
      </c>
      <c r="K496" s="26" t="str">
        <f t="shared" si="22"/>
        <v/>
      </c>
      <c r="L496" s="26" t="str">
        <f t="shared" si="23"/>
        <v/>
      </c>
      <c r="M496" s="27" t="str">
        <f>IF(B496="","",TRIM(IF(N496="","Factura storno nu există în registru. ",IF(ISNA(MATCH(N496&amp;"|"&amp;D496,'Facturi emise'!$A$5:$A$1004,0)),"Linia nu există în factura inițială. ",""))&amp;IF(N(H496)&lt;=0,"Lipsește cantitatea stornată. ","")&amp;IF(AND(N(I496)=IFERROR(INDEX('Facturi emise'!$J$5:$J$1004,MATCH(N496&amp;"|"&amp;D496,'Facturi emise'!$A$5:$A$1004,0)),0),SUMIFS($H$5:$H$1004,$N$5:$N$1004,N496,$D$5:$D$1004,D496,$I$5:$I$1004,I496)&gt;N(G496)),"Stornezi mai mult decât s-a facturat. ","")&amp;IF(AND(N(I496)&gt;0,N(I496)&lt;IFERROR(INDEX('Facturi emise'!$J$5:$J$1004,MATCH(N496&amp;"|"&amp;D496,'Facturi emise'!$A$5:$A$1004,0)),0)),"Reducere de preț pe unitate. ","")))</f>
        <v/>
      </c>
      <c r="N496" s="28" t="str">
        <f>IF(B496="","",IFERROR(INDEX('Registru stornări'!$D$5:$D$304,MATCH(B496,'Registru stornări'!$B$5:$B$304,0)),""))</f>
        <v/>
      </c>
    </row>
    <row r="497" spans="1:14" x14ac:dyDescent="0.2">
      <c r="A497" s="1" t="str">
        <f t="shared" si="21"/>
        <v/>
      </c>
      <c r="B497" s="9"/>
      <c r="C497" s="10" t="str">
        <f>IF(B497="","",COUNTIF(INDEX($B:$B,5):B497,B497))</f>
        <v/>
      </c>
      <c r="D497" s="9"/>
      <c r="E497" s="24" t="str">
        <f>IF(OR(N497="",D497=""),"",IFERROR(INDEX('Facturi emise'!$G$5:$G$1004,MATCH(N497&amp;"|"&amp;D497,'Facturi emise'!$A$5:$A$1004,0)),""))</f>
        <v/>
      </c>
      <c r="F497" s="10" t="str">
        <f>IF(OR(N497="",D497=""),"",IFERROR(INDEX('Facturi emise'!$H$5:$H$1004,MATCH(N497&amp;"|"&amp;D497,'Facturi emise'!$A$5:$A$1004,0)),""))</f>
        <v/>
      </c>
      <c r="G497" s="24" t="str">
        <f>IF(OR(N497="",D497=""),"",IFERROR(INDEX('Facturi emise'!$I$5:$I$1004,MATCH(N497&amp;"|"&amp;D497,'Facturi emise'!$A$5:$A$1004,0)),""))</f>
        <v/>
      </c>
      <c r="H497" s="6"/>
      <c r="I497" s="14" t="str">
        <f>IF(OR(N497="",D497=""),"",IFERROR(INDEX('Facturi emise'!$J$5:$J$1004,MATCH(N497&amp;"|"&amp;D497,'Facturi emise'!$A$5:$A$1004,0)),""))</f>
        <v/>
      </c>
      <c r="J497" s="25" t="str">
        <f>IF(OR(N497="",D497=""),"",IFERROR(INDEX('Facturi emise'!$K$5:$K$1004,MATCH(N497&amp;"|"&amp;D497,'Facturi emise'!$A$5:$A$1004,0)),""))</f>
        <v/>
      </c>
      <c r="K497" s="26" t="str">
        <f t="shared" si="22"/>
        <v/>
      </c>
      <c r="L497" s="26" t="str">
        <f t="shared" si="23"/>
        <v/>
      </c>
      <c r="M497" s="27" t="str">
        <f>IF(B497="","",TRIM(IF(N497="","Factura storno nu există în registru. ",IF(ISNA(MATCH(N497&amp;"|"&amp;D497,'Facturi emise'!$A$5:$A$1004,0)),"Linia nu există în factura inițială. ",""))&amp;IF(N(H497)&lt;=0,"Lipsește cantitatea stornată. ","")&amp;IF(AND(N(I497)=IFERROR(INDEX('Facturi emise'!$J$5:$J$1004,MATCH(N497&amp;"|"&amp;D497,'Facturi emise'!$A$5:$A$1004,0)),0),SUMIFS($H$5:$H$1004,$N$5:$N$1004,N497,$D$5:$D$1004,D497,$I$5:$I$1004,I497)&gt;N(G497)),"Stornezi mai mult decât s-a facturat. ","")&amp;IF(AND(N(I497)&gt;0,N(I497)&lt;IFERROR(INDEX('Facturi emise'!$J$5:$J$1004,MATCH(N497&amp;"|"&amp;D497,'Facturi emise'!$A$5:$A$1004,0)),0)),"Reducere de preț pe unitate. ","")))</f>
        <v/>
      </c>
      <c r="N497" s="28" t="str">
        <f>IF(B497="","",IFERROR(INDEX('Registru stornări'!$D$5:$D$304,MATCH(B497,'Registru stornări'!$B$5:$B$304,0)),""))</f>
        <v/>
      </c>
    </row>
    <row r="498" spans="1:14" x14ac:dyDescent="0.2">
      <c r="A498" s="1" t="str">
        <f t="shared" si="21"/>
        <v/>
      </c>
      <c r="B498" s="9"/>
      <c r="C498" s="10" t="str">
        <f>IF(B498="","",COUNTIF(INDEX($B:$B,5):B498,B498))</f>
        <v/>
      </c>
      <c r="D498" s="9"/>
      <c r="E498" s="24" t="str">
        <f>IF(OR(N498="",D498=""),"",IFERROR(INDEX('Facturi emise'!$G$5:$G$1004,MATCH(N498&amp;"|"&amp;D498,'Facturi emise'!$A$5:$A$1004,0)),""))</f>
        <v/>
      </c>
      <c r="F498" s="10" t="str">
        <f>IF(OR(N498="",D498=""),"",IFERROR(INDEX('Facturi emise'!$H$5:$H$1004,MATCH(N498&amp;"|"&amp;D498,'Facturi emise'!$A$5:$A$1004,0)),""))</f>
        <v/>
      </c>
      <c r="G498" s="24" t="str">
        <f>IF(OR(N498="",D498=""),"",IFERROR(INDEX('Facturi emise'!$I$5:$I$1004,MATCH(N498&amp;"|"&amp;D498,'Facturi emise'!$A$5:$A$1004,0)),""))</f>
        <v/>
      </c>
      <c r="H498" s="6"/>
      <c r="I498" s="14" t="str">
        <f>IF(OR(N498="",D498=""),"",IFERROR(INDEX('Facturi emise'!$J$5:$J$1004,MATCH(N498&amp;"|"&amp;D498,'Facturi emise'!$A$5:$A$1004,0)),""))</f>
        <v/>
      </c>
      <c r="J498" s="25" t="str">
        <f>IF(OR(N498="",D498=""),"",IFERROR(INDEX('Facturi emise'!$K$5:$K$1004,MATCH(N498&amp;"|"&amp;D498,'Facturi emise'!$A$5:$A$1004,0)),""))</f>
        <v/>
      </c>
      <c r="K498" s="26" t="str">
        <f t="shared" si="22"/>
        <v/>
      </c>
      <c r="L498" s="26" t="str">
        <f t="shared" si="23"/>
        <v/>
      </c>
      <c r="M498" s="27" t="str">
        <f>IF(B498="","",TRIM(IF(N498="","Factura storno nu există în registru. ",IF(ISNA(MATCH(N498&amp;"|"&amp;D498,'Facturi emise'!$A$5:$A$1004,0)),"Linia nu există în factura inițială. ",""))&amp;IF(N(H498)&lt;=0,"Lipsește cantitatea stornată. ","")&amp;IF(AND(N(I498)=IFERROR(INDEX('Facturi emise'!$J$5:$J$1004,MATCH(N498&amp;"|"&amp;D498,'Facturi emise'!$A$5:$A$1004,0)),0),SUMIFS($H$5:$H$1004,$N$5:$N$1004,N498,$D$5:$D$1004,D498,$I$5:$I$1004,I498)&gt;N(G498)),"Stornezi mai mult decât s-a facturat. ","")&amp;IF(AND(N(I498)&gt;0,N(I498)&lt;IFERROR(INDEX('Facturi emise'!$J$5:$J$1004,MATCH(N498&amp;"|"&amp;D498,'Facturi emise'!$A$5:$A$1004,0)),0)),"Reducere de preț pe unitate. ","")))</f>
        <v/>
      </c>
      <c r="N498" s="28" t="str">
        <f>IF(B498="","",IFERROR(INDEX('Registru stornări'!$D$5:$D$304,MATCH(B498,'Registru stornări'!$B$5:$B$304,0)),""))</f>
        <v/>
      </c>
    </row>
    <row r="499" spans="1:14" x14ac:dyDescent="0.2">
      <c r="A499" s="1" t="str">
        <f t="shared" si="21"/>
        <v/>
      </c>
      <c r="B499" s="9"/>
      <c r="C499" s="10" t="str">
        <f>IF(B499="","",COUNTIF(INDEX($B:$B,5):B499,B499))</f>
        <v/>
      </c>
      <c r="D499" s="9"/>
      <c r="E499" s="24" t="str">
        <f>IF(OR(N499="",D499=""),"",IFERROR(INDEX('Facturi emise'!$G$5:$G$1004,MATCH(N499&amp;"|"&amp;D499,'Facturi emise'!$A$5:$A$1004,0)),""))</f>
        <v/>
      </c>
      <c r="F499" s="10" t="str">
        <f>IF(OR(N499="",D499=""),"",IFERROR(INDEX('Facturi emise'!$H$5:$H$1004,MATCH(N499&amp;"|"&amp;D499,'Facturi emise'!$A$5:$A$1004,0)),""))</f>
        <v/>
      </c>
      <c r="G499" s="24" t="str">
        <f>IF(OR(N499="",D499=""),"",IFERROR(INDEX('Facturi emise'!$I$5:$I$1004,MATCH(N499&amp;"|"&amp;D499,'Facturi emise'!$A$5:$A$1004,0)),""))</f>
        <v/>
      </c>
      <c r="H499" s="6"/>
      <c r="I499" s="14" t="str">
        <f>IF(OR(N499="",D499=""),"",IFERROR(INDEX('Facturi emise'!$J$5:$J$1004,MATCH(N499&amp;"|"&amp;D499,'Facturi emise'!$A$5:$A$1004,0)),""))</f>
        <v/>
      </c>
      <c r="J499" s="25" t="str">
        <f>IF(OR(N499="",D499=""),"",IFERROR(INDEX('Facturi emise'!$K$5:$K$1004,MATCH(N499&amp;"|"&amp;D499,'Facturi emise'!$A$5:$A$1004,0)),""))</f>
        <v/>
      </c>
      <c r="K499" s="26" t="str">
        <f t="shared" si="22"/>
        <v/>
      </c>
      <c r="L499" s="26" t="str">
        <f t="shared" si="23"/>
        <v/>
      </c>
      <c r="M499" s="27" t="str">
        <f>IF(B499="","",TRIM(IF(N499="","Factura storno nu există în registru. ",IF(ISNA(MATCH(N499&amp;"|"&amp;D499,'Facturi emise'!$A$5:$A$1004,0)),"Linia nu există în factura inițială. ",""))&amp;IF(N(H499)&lt;=0,"Lipsește cantitatea stornată. ","")&amp;IF(AND(N(I499)=IFERROR(INDEX('Facturi emise'!$J$5:$J$1004,MATCH(N499&amp;"|"&amp;D499,'Facturi emise'!$A$5:$A$1004,0)),0),SUMIFS($H$5:$H$1004,$N$5:$N$1004,N499,$D$5:$D$1004,D499,$I$5:$I$1004,I499)&gt;N(G499)),"Stornezi mai mult decât s-a facturat. ","")&amp;IF(AND(N(I499)&gt;0,N(I499)&lt;IFERROR(INDEX('Facturi emise'!$J$5:$J$1004,MATCH(N499&amp;"|"&amp;D499,'Facturi emise'!$A$5:$A$1004,0)),0)),"Reducere de preț pe unitate. ","")))</f>
        <v/>
      </c>
      <c r="N499" s="28" t="str">
        <f>IF(B499="","",IFERROR(INDEX('Registru stornări'!$D$5:$D$304,MATCH(B499,'Registru stornări'!$B$5:$B$304,0)),""))</f>
        <v/>
      </c>
    </row>
    <row r="500" spans="1:14" x14ac:dyDescent="0.2">
      <c r="A500" s="1" t="str">
        <f t="shared" si="21"/>
        <v/>
      </c>
      <c r="B500" s="9"/>
      <c r="C500" s="10" t="str">
        <f>IF(B500="","",COUNTIF(INDEX($B:$B,5):B500,B500))</f>
        <v/>
      </c>
      <c r="D500" s="9"/>
      <c r="E500" s="24" t="str">
        <f>IF(OR(N500="",D500=""),"",IFERROR(INDEX('Facturi emise'!$G$5:$G$1004,MATCH(N500&amp;"|"&amp;D500,'Facturi emise'!$A$5:$A$1004,0)),""))</f>
        <v/>
      </c>
      <c r="F500" s="10" t="str">
        <f>IF(OR(N500="",D500=""),"",IFERROR(INDEX('Facturi emise'!$H$5:$H$1004,MATCH(N500&amp;"|"&amp;D500,'Facturi emise'!$A$5:$A$1004,0)),""))</f>
        <v/>
      </c>
      <c r="G500" s="24" t="str">
        <f>IF(OR(N500="",D500=""),"",IFERROR(INDEX('Facturi emise'!$I$5:$I$1004,MATCH(N500&amp;"|"&amp;D500,'Facturi emise'!$A$5:$A$1004,0)),""))</f>
        <v/>
      </c>
      <c r="H500" s="6"/>
      <c r="I500" s="14" t="str">
        <f>IF(OR(N500="",D500=""),"",IFERROR(INDEX('Facturi emise'!$J$5:$J$1004,MATCH(N500&amp;"|"&amp;D500,'Facturi emise'!$A$5:$A$1004,0)),""))</f>
        <v/>
      </c>
      <c r="J500" s="25" t="str">
        <f>IF(OR(N500="",D500=""),"",IFERROR(INDEX('Facturi emise'!$K$5:$K$1004,MATCH(N500&amp;"|"&amp;D500,'Facturi emise'!$A$5:$A$1004,0)),""))</f>
        <v/>
      </c>
      <c r="K500" s="26" t="str">
        <f t="shared" si="22"/>
        <v/>
      </c>
      <c r="L500" s="26" t="str">
        <f t="shared" si="23"/>
        <v/>
      </c>
      <c r="M500" s="27" t="str">
        <f>IF(B500="","",TRIM(IF(N500="","Factura storno nu există în registru. ",IF(ISNA(MATCH(N500&amp;"|"&amp;D500,'Facturi emise'!$A$5:$A$1004,0)),"Linia nu există în factura inițială. ",""))&amp;IF(N(H500)&lt;=0,"Lipsește cantitatea stornată. ","")&amp;IF(AND(N(I500)=IFERROR(INDEX('Facturi emise'!$J$5:$J$1004,MATCH(N500&amp;"|"&amp;D500,'Facturi emise'!$A$5:$A$1004,0)),0),SUMIFS($H$5:$H$1004,$N$5:$N$1004,N500,$D$5:$D$1004,D500,$I$5:$I$1004,I500)&gt;N(G500)),"Stornezi mai mult decât s-a facturat. ","")&amp;IF(AND(N(I500)&gt;0,N(I500)&lt;IFERROR(INDEX('Facturi emise'!$J$5:$J$1004,MATCH(N500&amp;"|"&amp;D500,'Facturi emise'!$A$5:$A$1004,0)),0)),"Reducere de preț pe unitate. ","")))</f>
        <v/>
      </c>
      <c r="N500" s="28" t="str">
        <f>IF(B500="","",IFERROR(INDEX('Registru stornări'!$D$5:$D$304,MATCH(B500,'Registru stornări'!$B$5:$B$304,0)),""))</f>
        <v/>
      </c>
    </row>
    <row r="501" spans="1:14" x14ac:dyDescent="0.2">
      <c r="A501" s="1" t="str">
        <f t="shared" si="21"/>
        <v/>
      </c>
      <c r="B501" s="9"/>
      <c r="C501" s="10" t="str">
        <f>IF(B501="","",COUNTIF(INDEX($B:$B,5):B501,B501))</f>
        <v/>
      </c>
      <c r="D501" s="9"/>
      <c r="E501" s="24" t="str">
        <f>IF(OR(N501="",D501=""),"",IFERROR(INDEX('Facturi emise'!$G$5:$G$1004,MATCH(N501&amp;"|"&amp;D501,'Facturi emise'!$A$5:$A$1004,0)),""))</f>
        <v/>
      </c>
      <c r="F501" s="10" t="str">
        <f>IF(OR(N501="",D501=""),"",IFERROR(INDEX('Facturi emise'!$H$5:$H$1004,MATCH(N501&amp;"|"&amp;D501,'Facturi emise'!$A$5:$A$1004,0)),""))</f>
        <v/>
      </c>
      <c r="G501" s="24" t="str">
        <f>IF(OR(N501="",D501=""),"",IFERROR(INDEX('Facturi emise'!$I$5:$I$1004,MATCH(N501&amp;"|"&amp;D501,'Facturi emise'!$A$5:$A$1004,0)),""))</f>
        <v/>
      </c>
      <c r="H501" s="6"/>
      <c r="I501" s="14" t="str">
        <f>IF(OR(N501="",D501=""),"",IFERROR(INDEX('Facturi emise'!$J$5:$J$1004,MATCH(N501&amp;"|"&amp;D501,'Facturi emise'!$A$5:$A$1004,0)),""))</f>
        <v/>
      </c>
      <c r="J501" s="25" t="str">
        <f>IF(OR(N501="",D501=""),"",IFERROR(INDEX('Facturi emise'!$K$5:$K$1004,MATCH(N501&amp;"|"&amp;D501,'Facturi emise'!$A$5:$A$1004,0)),""))</f>
        <v/>
      </c>
      <c r="K501" s="26" t="str">
        <f t="shared" si="22"/>
        <v/>
      </c>
      <c r="L501" s="26" t="str">
        <f t="shared" si="23"/>
        <v/>
      </c>
      <c r="M501" s="27" t="str">
        <f>IF(B501="","",TRIM(IF(N501="","Factura storno nu există în registru. ",IF(ISNA(MATCH(N501&amp;"|"&amp;D501,'Facturi emise'!$A$5:$A$1004,0)),"Linia nu există în factura inițială. ",""))&amp;IF(N(H501)&lt;=0,"Lipsește cantitatea stornată. ","")&amp;IF(AND(N(I501)=IFERROR(INDEX('Facturi emise'!$J$5:$J$1004,MATCH(N501&amp;"|"&amp;D501,'Facturi emise'!$A$5:$A$1004,0)),0),SUMIFS($H$5:$H$1004,$N$5:$N$1004,N501,$D$5:$D$1004,D501,$I$5:$I$1004,I501)&gt;N(G501)),"Stornezi mai mult decât s-a facturat. ","")&amp;IF(AND(N(I501)&gt;0,N(I501)&lt;IFERROR(INDEX('Facturi emise'!$J$5:$J$1004,MATCH(N501&amp;"|"&amp;D501,'Facturi emise'!$A$5:$A$1004,0)),0)),"Reducere de preț pe unitate. ","")))</f>
        <v/>
      </c>
      <c r="N501" s="28" t="str">
        <f>IF(B501="","",IFERROR(INDEX('Registru stornări'!$D$5:$D$304,MATCH(B501,'Registru stornări'!$B$5:$B$304,0)),""))</f>
        <v/>
      </c>
    </row>
    <row r="502" spans="1:14" x14ac:dyDescent="0.2">
      <c r="A502" s="1" t="str">
        <f t="shared" si="21"/>
        <v/>
      </c>
      <c r="B502" s="9"/>
      <c r="C502" s="10" t="str">
        <f>IF(B502="","",COUNTIF(INDEX($B:$B,5):B502,B502))</f>
        <v/>
      </c>
      <c r="D502" s="9"/>
      <c r="E502" s="24" t="str">
        <f>IF(OR(N502="",D502=""),"",IFERROR(INDEX('Facturi emise'!$G$5:$G$1004,MATCH(N502&amp;"|"&amp;D502,'Facturi emise'!$A$5:$A$1004,0)),""))</f>
        <v/>
      </c>
      <c r="F502" s="10" t="str">
        <f>IF(OR(N502="",D502=""),"",IFERROR(INDEX('Facturi emise'!$H$5:$H$1004,MATCH(N502&amp;"|"&amp;D502,'Facturi emise'!$A$5:$A$1004,0)),""))</f>
        <v/>
      </c>
      <c r="G502" s="24" t="str">
        <f>IF(OR(N502="",D502=""),"",IFERROR(INDEX('Facturi emise'!$I$5:$I$1004,MATCH(N502&amp;"|"&amp;D502,'Facturi emise'!$A$5:$A$1004,0)),""))</f>
        <v/>
      </c>
      <c r="H502" s="6"/>
      <c r="I502" s="14" t="str">
        <f>IF(OR(N502="",D502=""),"",IFERROR(INDEX('Facturi emise'!$J$5:$J$1004,MATCH(N502&amp;"|"&amp;D502,'Facturi emise'!$A$5:$A$1004,0)),""))</f>
        <v/>
      </c>
      <c r="J502" s="25" t="str">
        <f>IF(OR(N502="",D502=""),"",IFERROR(INDEX('Facturi emise'!$K$5:$K$1004,MATCH(N502&amp;"|"&amp;D502,'Facturi emise'!$A$5:$A$1004,0)),""))</f>
        <v/>
      </c>
      <c r="K502" s="26" t="str">
        <f t="shared" si="22"/>
        <v/>
      </c>
      <c r="L502" s="26" t="str">
        <f t="shared" si="23"/>
        <v/>
      </c>
      <c r="M502" s="27" t="str">
        <f>IF(B502="","",TRIM(IF(N502="","Factura storno nu există în registru. ",IF(ISNA(MATCH(N502&amp;"|"&amp;D502,'Facturi emise'!$A$5:$A$1004,0)),"Linia nu există în factura inițială. ",""))&amp;IF(N(H502)&lt;=0,"Lipsește cantitatea stornată. ","")&amp;IF(AND(N(I502)=IFERROR(INDEX('Facturi emise'!$J$5:$J$1004,MATCH(N502&amp;"|"&amp;D502,'Facturi emise'!$A$5:$A$1004,0)),0),SUMIFS($H$5:$H$1004,$N$5:$N$1004,N502,$D$5:$D$1004,D502,$I$5:$I$1004,I502)&gt;N(G502)),"Stornezi mai mult decât s-a facturat. ","")&amp;IF(AND(N(I502)&gt;0,N(I502)&lt;IFERROR(INDEX('Facturi emise'!$J$5:$J$1004,MATCH(N502&amp;"|"&amp;D502,'Facturi emise'!$A$5:$A$1004,0)),0)),"Reducere de preț pe unitate. ","")))</f>
        <v/>
      </c>
      <c r="N502" s="28" t="str">
        <f>IF(B502="","",IFERROR(INDEX('Registru stornări'!$D$5:$D$304,MATCH(B502,'Registru stornări'!$B$5:$B$304,0)),""))</f>
        <v/>
      </c>
    </row>
    <row r="503" spans="1:14" x14ac:dyDescent="0.2">
      <c r="A503" s="1" t="str">
        <f t="shared" si="21"/>
        <v/>
      </c>
      <c r="B503" s="9"/>
      <c r="C503" s="10" t="str">
        <f>IF(B503="","",COUNTIF(INDEX($B:$B,5):B503,B503))</f>
        <v/>
      </c>
      <c r="D503" s="9"/>
      <c r="E503" s="24" t="str">
        <f>IF(OR(N503="",D503=""),"",IFERROR(INDEX('Facturi emise'!$G$5:$G$1004,MATCH(N503&amp;"|"&amp;D503,'Facturi emise'!$A$5:$A$1004,0)),""))</f>
        <v/>
      </c>
      <c r="F503" s="10" t="str">
        <f>IF(OR(N503="",D503=""),"",IFERROR(INDEX('Facturi emise'!$H$5:$H$1004,MATCH(N503&amp;"|"&amp;D503,'Facturi emise'!$A$5:$A$1004,0)),""))</f>
        <v/>
      </c>
      <c r="G503" s="24" t="str">
        <f>IF(OR(N503="",D503=""),"",IFERROR(INDEX('Facturi emise'!$I$5:$I$1004,MATCH(N503&amp;"|"&amp;D503,'Facturi emise'!$A$5:$A$1004,0)),""))</f>
        <v/>
      </c>
      <c r="H503" s="6"/>
      <c r="I503" s="14" t="str">
        <f>IF(OR(N503="",D503=""),"",IFERROR(INDEX('Facturi emise'!$J$5:$J$1004,MATCH(N503&amp;"|"&amp;D503,'Facturi emise'!$A$5:$A$1004,0)),""))</f>
        <v/>
      </c>
      <c r="J503" s="25" t="str">
        <f>IF(OR(N503="",D503=""),"",IFERROR(INDEX('Facturi emise'!$K$5:$K$1004,MATCH(N503&amp;"|"&amp;D503,'Facturi emise'!$A$5:$A$1004,0)),""))</f>
        <v/>
      </c>
      <c r="K503" s="26" t="str">
        <f t="shared" si="22"/>
        <v/>
      </c>
      <c r="L503" s="26" t="str">
        <f t="shared" si="23"/>
        <v/>
      </c>
      <c r="M503" s="27" t="str">
        <f>IF(B503="","",TRIM(IF(N503="","Factura storno nu există în registru. ",IF(ISNA(MATCH(N503&amp;"|"&amp;D503,'Facturi emise'!$A$5:$A$1004,0)),"Linia nu există în factura inițială. ",""))&amp;IF(N(H503)&lt;=0,"Lipsește cantitatea stornată. ","")&amp;IF(AND(N(I503)=IFERROR(INDEX('Facturi emise'!$J$5:$J$1004,MATCH(N503&amp;"|"&amp;D503,'Facturi emise'!$A$5:$A$1004,0)),0),SUMIFS($H$5:$H$1004,$N$5:$N$1004,N503,$D$5:$D$1004,D503,$I$5:$I$1004,I503)&gt;N(G503)),"Stornezi mai mult decât s-a facturat. ","")&amp;IF(AND(N(I503)&gt;0,N(I503)&lt;IFERROR(INDEX('Facturi emise'!$J$5:$J$1004,MATCH(N503&amp;"|"&amp;D503,'Facturi emise'!$A$5:$A$1004,0)),0)),"Reducere de preț pe unitate. ","")))</f>
        <v/>
      </c>
      <c r="N503" s="28" t="str">
        <f>IF(B503="","",IFERROR(INDEX('Registru stornări'!$D$5:$D$304,MATCH(B503,'Registru stornări'!$B$5:$B$304,0)),""))</f>
        <v/>
      </c>
    </row>
    <row r="504" spans="1:14" x14ac:dyDescent="0.2">
      <c r="A504" s="1" t="str">
        <f t="shared" si="21"/>
        <v/>
      </c>
      <c r="B504" s="9"/>
      <c r="C504" s="10" t="str">
        <f>IF(B504="","",COUNTIF(INDEX($B:$B,5):B504,B504))</f>
        <v/>
      </c>
      <c r="D504" s="9"/>
      <c r="E504" s="24" t="str">
        <f>IF(OR(N504="",D504=""),"",IFERROR(INDEX('Facturi emise'!$G$5:$G$1004,MATCH(N504&amp;"|"&amp;D504,'Facturi emise'!$A$5:$A$1004,0)),""))</f>
        <v/>
      </c>
      <c r="F504" s="10" t="str">
        <f>IF(OR(N504="",D504=""),"",IFERROR(INDEX('Facturi emise'!$H$5:$H$1004,MATCH(N504&amp;"|"&amp;D504,'Facturi emise'!$A$5:$A$1004,0)),""))</f>
        <v/>
      </c>
      <c r="G504" s="24" t="str">
        <f>IF(OR(N504="",D504=""),"",IFERROR(INDEX('Facturi emise'!$I$5:$I$1004,MATCH(N504&amp;"|"&amp;D504,'Facturi emise'!$A$5:$A$1004,0)),""))</f>
        <v/>
      </c>
      <c r="H504" s="6"/>
      <c r="I504" s="14" t="str">
        <f>IF(OR(N504="",D504=""),"",IFERROR(INDEX('Facturi emise'!$J$5:$J$1004,MATCH(N504&amp;"|"&amp;D504,'Facturi emise'!$A$5:$A$1004,0)),""))</f>
        <v/>
      </c>
      <c r="J504" s="25" t="str">
        <f>IF(OR(N504="",D504=""),"",IFERROR(INDEX('Facturi emise'!$K$5:$K$1004,MATCH(N504&amp;"|"&amp;D504,'Facturi emise'!$A$5:$A$1004,0)),""))</f>
        <v/>
      </c>
      <c r="K504" s="26" t="str">
        <f t="shared" si="22"/>
        <v/>
      </c>
      <c r="L504" s="26" t="str">
        <f t="shared" si="23"/>
        <v/>
      </c>
      <c r="M504" s="27" t="str">
        <f>IF(B504="","",TRIM(IF(N504="","Factura storno nu există în registru. ",IF(ISNA(MATCH(N504&amp;"|"&amp;D504,'Facturi emise'!$A$5:$A$1004,0)),"Linia nu există în factura inițială. ",""))&amp;IF(N(H504)&lt;=0,"Lipsește cantitatea stornată. ","")&amp;IF(AND(N(I504)=IFERROR(INDEX('Facturi emise'!$J$5:$J$1004,MATCH(N504&amp;"|"&amp;D504,'Facturi emise'!$A$5:$A$1004,0)),0),SUMIFS($H$5:$H$1004,$N$5:$N$1004,N504,$D$5:$D$1004,D504,$I$5:$I$1004,I504)&gt;N(G504)),"Stornezi mai mult decât s-a facturat. ","")&amp;IF(AND(N(I504)&gt;0,N(I504)&lt;IFERROR(INDEX('Facturi emise'!$J$5:$J$1004,MATCH(N504&amp;"|"&amp;D504,'Facturi emise'!$A$5:$A$1004,0)),0)),"Reducere de preț pe unitate. ","")))</f>
        <v/>
      </c>
      <c r="N504" s="28" t="str">
        <f>IF(B504="","",IFERROR(INDEX('Registru stornări'!$D$5:$D$304,MATCH(B504,'Registru stornări'!$B$5:$B$304,0)),""))</f>
        <v/>
      </c>
    </row>
    <row r="505" spans="1:14" x14ac:dyDescent="0.2">
      <c r="A505" s="1" t="str">
        <f t="shared" si="21"/>
        <v/>
      </c>
      <c r="B505" s="9"/>
      <c r="C505" s="10" t="str">
        <f>IF(B505="","",COUNTIF(INDEX($B:$B,5):B505,B505))</f>
        <v/>
      </c>
      <c r="D505" s="9"/>
      <c r="E505" s="24" t="str">
        <f>IF(OR(N505="",D505=""),"",IFERROR(INDEX('Facturi emise'!$G$5:$G$1004,MATCH(N505&amp;"|"&amp;D505,'Facturi emise'!$A$5:$A$1004,0)),""))</f>
        <v/>
      </c>
      <c r="F505" s="10" t="str">
        <f>IF(OR(N505="",D505=""),"",IFERROR(INDEX('Facturi emise'!$H$5:$H$1004,MATCH(N505&amp;"|"&amp;D505,'Facturi emise'!$A$5:$A$1004,0)),""))</f>
        <v/>
      </c>
      <c r="G505" s="24" t="str">
        <f>IF(OR(N505="",D505=""),"",IFERROR(INDEX('Facturi emise'!$I$5:$I$1004,MATCH(N505&amp;"|"&amp;D505,'Facturi emise'!$A$5:$A$1004,0)),""))</f>
        <v/>
      </c>
      <c r="H505" s="6"/>
      <c r="I505" s="14" t="str">
        <f>IF(OR(N505="",D505=""),"",IFERROR(INDEX('Facturi emise'!$J$5:$J$1004,MATCH(N505&amp;"|"&amp;D505,'Facturi emise'!$A$5:$A$1004,0)),""))</f>
        <v/>
      </c>
      <c r="J505" s="25" t="str">
        <f>IF(OR(N505="",D505=""),"",IFERROR(INDEX('Facturi emise'!$K$5:$K$1004,MATCH(N505&amp;"|"&amp;D505,'Facturi emise'!$A$5:$A$1004,0)),""))</f>
        <v/>
      </c>
      <c r="K505" s="26" t="str">
        <f t="shared" si="22"/>
        <v/>
      </c>
      <c r="L505" s="26" t="str">
        <f t="shared" si="23"/>
        <v/>
      </c>
      <c r="M505" s="27" t="str">
        <f>IF(B505="","",TRIM(IF(N505="","Factura storno nu există în registru. ",IF(ISNA(MATCH(N505&amp;"|"&amp;D505,'Facturi emise'!$A$5:$A$1004,0)),"Linia nu există în factura inițială. ",""))&amp;IF(N(H505)&lt;=0,"Lipsește cantitatea stornată. ","")&amp;IF(AND(N(I505)=IFERROR(INDEX('Facturi emise'!$J$5:$J$1004,MATCH(N505&amp;"|"&amp;D505,'Facturi emise'!$A$5:$A$1004,0)),0),SUMIFS($H$5:$H$1004,$N$5:$N$1004,N505,$D$5:$D$1004,D505,$I$5:$I$1004,I505)&gt;N(G505)),"Stornezi mai mult decât s-a facturat. ","")&amp;IF(AND(N(I505)&gt;0,N(I505)&lt;IFERROR(INDEX('Facturi emise'!$J$5:$J$1004,MATCH(N505&amp;"|"&amp;D505,'Facturi emise'!$A$5:$A$1004,0)),0)),"Reducere de preț pe unitate. ","")))</f>
        <v/>
      </c>
      <c r="N505" s="28" t="str">
        <f>IF(B505="","",IFERROR(INDEX('Registru stornări'!$D$5:$D$304,MATCH(B505,'Registru stornări'!$B$5:$B$304,0)),""))</f>
        <v/>
      </c>
    </row>
    <row r="506" spans="1:14" x14ac:dyDescent="0.2">
      <c r="A506" s="1" t="str">
        <f t="shared" si="21"/>
        <v/>
      </c>
      <c r="B506" s="9"/>
      <c r="C506" s="10" t="str">
        <f>IF(B506="","",COUNTIF(INDEX($B:$B,5):B506,B506))</f>
        <v/>
      </c>
      <c r="D506" s="9"/>
      <c r="E506" s="24" t="str">
        <f>IF(OR(N506="",D506=""),"",IFERROR(INDEX('Facturi emise'!$G$5:$G$1004,MATCH(N506&amp;"|"&amp;D506,'Facturi emise'!$A$5:$A$1004,0)),""))</f>
        <v/>
      </c>
      <c r="F506" s="10" t="str">
        <f>IF(OR(N506="",D506=""),"",IFERROR(INDEX('Facturi emise'!$H$5:$H$1004,MATCH(N506&amp;"|"&amp;D506,'Facturi emise'!$A$5:$A$1004,0)),""))</f>
        <v/>
      </c>
      <c r="G506" s="24" t="str">
        <f>IF(OR(N506="",D506=""),"",IFERROR(INDEX('Facturi emise'!$I$5:$I$1004,MATCH(N506&amp;"|"&amp;D506,'Facturi emise'!$A$5:$A$1004,0)),""))</f>
        <v/>
      </c>
      <c r="H506" s="6"/>
      <c r="I506" s="14" t="str">
        <f>IF(OR(N506="",D506=""),"",IFERROR(INDEX('Facturi emise'!$J$5:$J$1004,MATCH(N506&amp;"|"&amp;D506,'Facturi emise'!$A$5:$A$1004,0)),""))</f>
        <v/>
      </c>
      <c r="J506" s="25" t="str">
        <f>IF(OR(N506="",D506=""),"",IFERROR(INDEX('Facturi emise'!$K$5:$K$1004,MATCH(N506&amp;"|"&amp;D506,'Facturi emise'!$A$5:$A$1004,0)),""))</f>
        <v/>
      </c>
      <c r="K506" s="26" t="str">
        <f t="shared" si="22"/>
        <v/>
      </c>
      <c r="L506" s="26" t="str">
        <f t="shared" si="23"/>
        <v/>
      </c>
      <c r="M506" s="27" t="str">
        <f>IF(B506="","",TRIM(IF(N506="","Factura storno nu există în registru. ",IF(ISNA(MATCH(N506&amp;"|"&amp;D506,'Facturi emise'!$A$5:$A$1004,0)),"Linia nu există în factura inițială. ",""))&amp;IF(N(H506)&lt;=0,"Lipsește cantitatea stornată. ","")&amp;IF(AND(N(I506)=IFERROR(INDEX('Facturi emise'!$J$5:$J$1004,MATCH(N506&amp;"|"&amp;D506,'Facturi emise'!$A$5:$A$1004,0)),0),SUMIFS($H$5:$H$1004,$N$5:$N$1004,N506,$D$5:$D$1004,D506,$I$5:$I$1004,I506)&gt;N(G506)),"Stornezi mai mult decât s-a facturat. ","")&amp;IF(AND(N(I506)&gt;0,N(I506)&lt;IFERROR(INDEX('Facturi emise'!$J$5:$J$1004,MATCH(N506&amp;"|"&amp;D506,'Facturi emise'!$A$5:$A$1004,0)),0)),"Reducere de preț pe unitate. ","")))</f>
        <v/>
      </c>
      <c r="N506" s="28" t="str">
        <f>IF(B506="","",IFERROR(INDEX('Registru stornări'!$D$5:$D$304,MATCH(B506,'Registru stornări'!$B$5:$B$304,0)),""))</f>
        <v/>
      </c>
    </row>
    <row r="507" spans="1:14" x14ac:dyDescent="0.2">
      <c r="A507" s="1" t="str">
        <f t="shared" si="21"/>
        <v/>
      </c>
      <c r="B507" s="9"/>
      <c r="C507" s="10" t="str">
        <f>IF(B507="","",COUNTIF(INDEX($B:$B,5):B507,B507))</f>
        <v/>
      </c>
      <c r="D507" s="9"/>
      <c r="E507" s="24" t="str">
        <f>IF(OR(N507="",D507=""),"",IFERROR(INDEX('Facturi emise'!$G$5:$G$1004,MATCH(N507&amp;"|"&amp;D507,'Facturi emise'!$A$5:$A$1004,0)),""))</f>
        <v/>
      </c>
      <c r="F507" s="10" t="str">
        <f>IF(OR(N507="",D507=""),"",IFERROR(INDEX('Facturi emise'!$H$5:$H$1004,MATCH(N507&amp;"|"&amp;D507,'Facturi emise'!$A$5:$A$1004,0)),""))</f>
        <v/>
      </c>
      <c r="G507" s="24" t="str">
        <f>IF(OR(N507="",D507=""),"",IFERROR(INDEX('Facturi emise'!$I$5:$I$1004,MATCH(N507&amp;"|"&amp;D507,'Facturi emise'!$A$5:$A$1004,0)),""))</f>
        <v/>
      </c>
      <c r="H507" s="6"/>
      <c r="I507" s="14" t="str">
        <f>IF(OR(N507="",D507=""),"",IFERROR(INDEX('Facturi emise'!$J$5:$J$1004,MATCH(N507&amp;"|"&amp;D507,'Facturi emise'!$A$5:$A$1004,0)),""))</f>
        <v/>
      </c>
      <c r="J507" s="25" t="str">
        <f>IF(OR(N507="",D507=""),"",IFERROR(INDEX('Facturi emise'!$K$5:$K$1004,MATCH(N507&amp;"|"&amp;D507,'Facturi emise'!$A$5:$A$1004,0)),""))</f>
        <v/>
      </c>
      <c r="K507" s="26" t="str">
        <f t="shared" si="22"/>
        <v/>
      </c>
      <c r="L507" s="26" t="str">
        <f t="shared" si="23"/>
        <v/>
      </c>
      <c r="M507" s="27" t="str">
        <f>IF(B507="","",TRIM(IF(N507="","Factura storno nu există în registru. ",IF(ISNA(MATCH(N507&amp;"|"&amp;D507,'Facturi emise'!$A$5:$A$1004,0)),"Linia nu există în factura inițială. ",""))&amp;IF(N(H507)&lt;=0,"Lipsește cantitatea stornată. ","")&amp;IF(AND(N(I507)=IFERROR(INDEX('Facturi emise'!$J$5:$J$1004,MATCH(N507&amp;"|"&amp;D507,'Facturi emise'!$A$5:$A$1004,0)),0),SUMIFS($H$5:$H$1004,$N$5:$N$1004,N507,$D$5:$D$1004,D507,$I$5:$I$1004,I507)&gt;N(G507)),"Stornezi mai mult decât s-a facturat. ","")&amp;IF(AND(N(I507)&gt;0,N(I507)&lt;IFERROR(INDEX('Facturi emise'!$J$5:$J$1004,MATCH(N507&amp;"|"&amp;D507,'Facturi emise'!$A$5:$A$1004,0)),0)),"Reducere de preț pe unitate. ","")))</f>
        <v/>
      </c>
      <c r="N507" s="28" t="str">
        <f>IF(B507="","",IFERROR(INDEX('Registru stornări'!$D$5:$D$304,MATCH(B507,'Registru stornări'!$B$5:$B$304,0)),""))</f>
        <v/>
      </c>
    </row>
    <row r="508" spans="1:14" x14ac:dyDescent="0.2">
      <c r="A508" s="1" t="str">
        <f t="shared" si="21"/>
        <v/>
      </c>
      <c r="B508" s="9"/>
      <c r="C508" s="10" t="str">
        <f>IF(B508="","",COUNTIF(INDEX($B:$B,5):B508,B508))</f>
        <v/>
      </c>
      <c r="D508" s="9"/>
      <c r="E508" s="24" t="str">
        <f>IF(OR(N508="",D508=""),"",IFERROR(INDEX('Facturi emise'!$G$5:$G$1004,MATCH(N508&amp;"|"&amp;D508,'Facturi emise'!$A$5:$A$1004,0)),""))</f>
        <v/>
      </c>
      <c r="F508" s="10" t="str">
        <f>IF(OR(N508="",D508=""),"",IFERROR(INDEX('Facturi emise'!$H$5:$H$1004,MATCH(N508&amp;"|"&amp;D508,'Facturi emise'!$A$5:$A$1004,0)),""))</f>
        <v/>
      </c>
      <c r="G508" s="24" t="str">
        <f>IF(OR(N508="",D508=""),"",IFERROR(INDEX('Facturi emise'!$I$5:$I$1004,MATCH(N508&amp;"|"&amp;D508,'Facturi emise'!$A$5:$A$1004,0)),""))</f>
        <v/>
      </c>
      <c r="H508" s="6"/>
      <c r="I508" s="14" t="str">
        <f>IF(OR(N508="",D508=""),"",IFERROR(INDEX('Facturi emise'!$J$5:$J$1004,MATCH(N508&amp;"|"&amp;D508,'Facturi emise'!$A$5:$A$1004,0)),""))</f>
        <v/>
      </c>
      <c r="J508" s="25" t="str">
        <f>IF(OR(N508="",D508=""),"",IFERROR(INDEX('Facturi emise'!$K$5:$K$1004,MATCH(N508&amp;"|"&amp;D508,'Facturi emise'!$A$5:$A$1004,0)),""))</f>
        <v/>
      </c>
      <c r="K508" s="26" t="str">
        <f t="shared" si="22"/>
        <v/>
      </c>
      <c r="L508" s="26" t="str">
        <f t="shared" si="23"/>
        <v/>
      </c>
      <c r="M508" s="27" t="str">
        <f>IF(B508="","",TRIM(IF(N508="","Factura storno nu există în registru. ",IF(ISNA(MATCH(N508&amp;"|"&amp;D508,'Facturi emise'!$A$5:$A$1004,0)),"Linia nu există în factura inițială. ",""))&amp;IF(N(H508)&lt;=0,"Lipsește cantitatea stornată. ","")&amp;IF(AND(N(I508)=IFERROR(INDEX('Facturi emise'!$J$5:$J$1004,MATCH(N508&amp;"|"&amp;D508,'Facturi emise'!$A$5:$A$1004,0)),0),SUMIFS($H$5:$H$1004,$N$5:$N$1004,N508,$D$5:$D$1004,D508,$I$5:$I$1004,I508)&gt;N(G508)),"Stornezi mai mult decât s-a facturat. ","")&amp;IF(AND(N(I508)&gt;0,N(I508)&lt;IFERROR(INDEX('Facturi emise'!$J$5:$J$1004,MATCH(N508&amp;"|"&amp;D508,'Facturi emise'!$A$5:$A$1004,0)),0)),"Reducere de preț pe unitate. ","")))</f>
        <v/>
      </c>
      <c r="N508" s="28" t="str">
        <f>IF(B508="","",IFERROR(INDEX('Registru stornări'!$D$5:$D$304,MATCH(B508,'Registru stornări'!$B$5:$B$304,0)),""))</f>
        <v/>
      </c>
    </row>
    <row r="509" spans="1:14" x14ac:dyDescent="0.2">
      <c r="A509" s="1" t="str">
        <f t="shared" si="21"/>
        <v/>
      </c>
      <c r="B509" s="9"/>
      <c r="C509" s="10" t="str">
        <f>IF(B509="","",COUNTIF(INDEX($B:$B,5):B509,B509))</f>
        <v/>
      </c>
      <c r="D509" s="9"/>
      <c r="E509" s="24" t="str">
        <f>IF(OR(N509="",D509=""),"",IFERROR(INDEX('Facturi emise'!$G$5:$G$1004,MATCH(N509&amp;"|"&amp;D509,'Facturi emise'!$A$5:$A$1004,0)),""))</f>
        <v/>
      </c>
      <c r="F509" s="10" t="str">
        <f>IF(OR(N509="",D509=""),"",IFERROR(INDEX('Facturi emise'!$H$5:$H$1004,MATCH(N509&amp;"|"&amp;D509,'Facturi emise'!$A$5:$A$1004,0)),""))</f>
        <v/>
      </c>
      <c r="G509" s="24" t="str">
        <f>IF(OR(N509="",D509=""),"",IFERROR(INDEX('Facturi emise'!$I$5:$I$1004,MATCH(N509&amp;"|"&amp;D509,'Facturi emise'!$A$5:$A$1004,0)),""))</f>
        <v/>
      </c>
      <c r="H509" s="6"/>
      <c r="I509" s="14" t="str">
        <f>IF(OR(N509="",D509=""),"",IFERROR(INDEX('Facturi emise'!$J$5:$J$1004,MATCH(N509&amp;"|"&amp;D509,'Facturi emise'!$A$5:$A$1004,0)),""))</f>
        <v/>
      </c>
      <c r="J509" s="25" t="str">
        <f>IF(OR(N509="",D509=""),"",IFERROR(INDEX('Facturi emise'!$K$5:$K$1004,MATCH(N509&amp;"|"&amp;D509,'Facturi emise'!$A$5:$A$1004,0)),""))</f>
        <v/>
      </c>
      <c r="K509" s="26" t="str">
        <f t="shared" si="22"/>
        <v/>
      </c>
      <c r="L509" s="26" t="str">
        <f t="shared" si="23"/>
        <v/>
      </c>
      <c r="M509" s="27" t="str">
        <f>IF(B509="","",TRIM(IF(N509="","Factura storno nu există în registru. ",IF(ISNA(MATCH(N509&amp;"|"&amp;D509,'Facturi emise'!$A$5:$A$1004,0)),"Linia nu există în factura inițială. ",""))&amp;IF(N(H509)&lt;=0,"Lipsește cantitatea stornată. ","")&amp;IF(AND(N(I509)=IFERROR(INDEX('Facturi emise'!$J$5:$J$1004,MATCH(N509&amp;"|"&amp;D509,'Facturi emise'!$A$5:$A$1004,0)),0),SUMIFS($H$5:$H$1004,$N$5:$N$1004,N509,$D$5:$D$1004,D509,$I$5:$I$1004,I509)&gt;N(G509)),"Stornezi mai mult decât s-a facturat. ","")&amp;IF(AND(N(I509)&gt;0,N(I509)&lt;IFERROR(INDEX('Facturi emise'!$J$5:$J$1004,MATCH(N509&amp;"|"&amp;D509,'Facturi emise'!$A$5:$A$1004,0)),0)),"Reducere de preț pe unitate. ","")))</f>
        <v/>
      </c>
      <c r="N509" s="28" t="str">
        <f>IF(B509="","",IFERROR(INDEX('Registru stornări'!$D$5:$D$304,MATCH(B509,'Registru stornări'!$B$5:$B$304,0)),""))</f>
        <v/>
      </c>
    </row>
    <row r="510" spans="1:14" x14ac:dyDescent="0.2">
      <c r="A510" s="1" t="str">
        <f t="shared" si="21"/>
        <v/>
      </c>
      <c r="B510" s="9"/>
      <c r="C510" s="10" t="str">
        <f>IF(B510="","",COUNTIF(INDEX($B:$B,5):B510,B510))</f>
        <v/>
      </c>
      <c r="D510" s="9"/>
      <c r="E510" s="24" t="str">
        <f>IF(OR(N510="",D510=""),"",IFERROR(INDEX('Facturi emise'!$G$5:$G$1004,MATCH(N510&amp;"|"&amp;D510,'Facturi emise'!$A$5:$A$1004,0)),""))</f>
        <v/>
      </c>
      <c r="F510" s="10" t="str">
        <f>IF(OR(N510="",D510=""),"",IFERROR(INDEX('Facturi emise'!$H$5:$H$1004,MATCH(N510&amp;"|"&amp;D510,'Facturi emise'!$A$5:$A$1004,0)),""))</f>
        <v/>
      </c>
      <c r="G510" s="24" t="str">
        <f>IF(OR(N510="",D510=""),"",IFERROR(INDEX('Facturi emise'!$I$5:$I$1004,MATCH(N510&amp;"|"&amp;D510,'Facturi emise'!$A$5:$A$1004,0)),""))</f>
        <v/>
      </c>
      <c r="H510" s="6"/>
      <c r="I510" s="14" t="str">
        <f>IF(OR(N510="",D510=""),"",IFERROR(INDEX('Facturi emise'!$J$5:$J$1004,MATCH(N510&amp;"|"&amp;D510,'Facturi emise'!$A$5:$A$1004,0)),""))</f>
        <v/>
      </c>
      <c r="J510" s="25" t="str">
        <f>IF(OR(N510="",D510=""),"",IFERROR(INDEX('Facturi emise'!$K$5:$K$1004,MATCH(N510&amp;"|"&amp;D510,'Facturi emise'!$A$5:$A$1004,0)),""))</f>
        <v/>
      </c>
      <c r="K510" s="26" t="str">
        <f t="shared" si="22"/>
        <v/>
      </c>
      <c r="L510" s="26" t="str">
        <f t="shared" si="23"/>
        <v/>
      </c>
      <c r="M510" s="27" t="str">
        <f>IF(B510="","",TRIM(IF(N510="","Factura storno nu există în registru. ",IF(ISNA(MATCH(N510&amp;"|"&amp;D510,'Facturi emise'!$A$5:$A$1004,0)),"Linia nu există în factura inițială. ",""))&amp;IF(N(H510)&lt;=0,"Lipsește cantitatea stornată. ","")&amp;IF(AND(N(I510)=IFERROR(INDEX('Facturi emise'!$J$5:$J$1004,MATCH(N510&amp;"|"&amp;D510,'Facturi emise'!$A$5:$A$1004,0)),0),SUMIFS($H$5:$H$1004,$N$5:$N$1004,N510,$D$5:$D$1004,D510,$I$5:$I$1004,I510)&gt;N(G510)),"Stornezi mai mult decât s-a facturat. ","")&amp;IF(AND(N(I510)&gt;0,N(I510)&lt;IFERROR(INDEX('Facturi emise'!$J$5:$J$1004,MATCH(N510&amp;"|"&amp;D510,'Facturi emise'!$A$5:$A$1004,0)),0)),"Reducere de preț pe unitate. ","")))</f>
        <v/>
      </c>
      <c r="N510" s="28" t="str">
        <f>IF(B510="","",IFERROR(INDEX('Registru stornări'!$D$5:$D$304,MATCH(B510,'Registru stornări'!$B$5:$B$304,0)),""))</f>
        <v/>
      </c>
    </row>
    <row r="511" spans="1:14" x14ac:dyDescent="0.2">
      <c r="A511" s="1" t="str">
        <f t="shared" si="21"/>
        <v/>
      </c>
      <c r="B511" s="9"/>
      <c r="C511" s="10" t="str">
        <f>IF(B511="","",COUNTIF(INDEX($B:$B,5):B511,B511))</f>
        <v/>
      </c>
      <c r="D511" s="9"/>
      <c r="E511" s="24" t="str">
        <f>IF(OR(N511="",D511=""),"",IFERROR(INDEX('Facturi emise'!$G$5:$G$1004,MATCH(N511&amp;"|"&amp;D511,'Facturi emise'!$A$5:$A$1004,0)),""))</f>
        <v/>
      </c>
      <c r="F511" s="10" t="str">
        <f>IF(OR(N511="",D511=""),"",IFERROR(INDEX('Facturi emise'!$H$5:$H$1004,MATCH(N511&amp;"|"&amp;D511,'Facturi emise'!$A$5:$A$1004,0)),""))</f>
        <v/>
      </c>
      <c r="G511" s="24" t="str">
        <f>IF(OR(N511="",D511=""),"",IFERROR(INDEX('Facturi emise'!$I$5:$I$1004,MATCH(N511&amp;"|"&amp;D511,'Facturi emise'!$A$5:$A$1004,0)),""))</f>
        <v/>
      </c>
      <c r="H511" s="6"/>
      <c r="I511" s="14" t="str">
        <f>IF(OR(N511="",D511=""),"",IFERROR(INDEX('Facturi emise'!$J$5:$J$1004,MATCH(N511&amp;"|"&amp;D511,'Facturi emise'!$A$5:$A$1004,0)),""))</f>
        <v/>
      </c>
      <c r="J511" s="25" t="str">
        <f>IF(OR(N511="",D511=""),"",IFERROR(INDEX('Facturi emise'!$K$5:$K$1004,MATCH(N511&amp;"|"&amp;D511,'Facturi emise'!$A$5:$A$1004,0)),""))</f>
        <v/>
      </c>
      <c r="K511" s="26" t="str">
        <f t="shared" si="22"/>
        <v/>
      </c>
      <c r="L511" s="26" t="str">
        <f t="shared" si="23"/>
        <v/>
      </c>
      <c r="M511" s="27" t="str">
        <f>IF(B511="","",TRIM(IF(N511="","Factura storno nu există în registru. ",IF(ISNA(MATCH(N511&amp;"|"&amp;D511,'Facturi emise'!$A$5:$A$1004,0)),"Linia nu există în factura inițială. ",""))&amp;IF(N(H511)&lt;=0,"Lipsește cantitatea stornată. ","")&amp;IF(AND(N(I511)=IFERROR(INDEX('Facturi emise'!$J$5:$J$1004,MATCH(N511&amp;"|"&amp;D511,'Facturi emise'!$A$5:$A$1004,0)),0),SUMIFS($H$5:$H$1004,$N$5:$N$1004,N511,$D$5:$D$1004,D511,$I$5:$I$1004,I511)&gt;N(G511)),"Stornezi mai mult decât s-a facturat. ","")&amp;IF(AND(N(I511)&gt;0,N(I511)&lt;IFERROR(INDEX('Facturi emise'!$J$5:$J$1004,MATCH(N511&amp;"|"&amp;D511,'Facturi emise'!$A$5:$A$1004,0)),0)),"Reducere de preț pe unitate. ","")))</f>
        <v/>
      </c>
      <c r="N511" s="28" t="str">
        <f>IF(B511="","",IFERROR(INDEX('Registru stornări'!$D$5:$D$304,MATCH(B511,'Registru stornări'!$B$5:$B$304,0)),""))</f>
        <v/>
      </c>
    </row>
    <row r="512" spans="1:14" x14ac:dyDescent="0.2">
      <c r="A512" s="1" t="str">
        <f t="shared" si="21"/>
        <v/>
      </c>
      <c r="B512" s="9"/>
      <c r="C512" s="10" t="str">
        <f>IF(B512="","",COUNTIF(INDEX($B:$B,5):B512,B512))</f>
        <v/>
      </c>
      <c r="D512" s="9"/>
      <c r="E512" s="24" t="str">
        <f>IF(OR(N512="",D512=""),"",IFERROR(INDEX('Facturi emise'!$G$5:$G$1004,MATCH(N512&amp;"|"&amp;D512,'Facturi emise'!$A$5:$A$1004,0)),""))</f>
        <v/>
      </c>
      <c r="F512" s="10" t="str">
        <f>IF(OR(N512="",D512=""),"",IFERROR(INDEX('Facturi emise'!$H$5:$H$1004,MATCH(N512&amp;"|"&amp;D512,'Facturi emise'!$A$5:$A$1004,0)),""))</f>
        <v/>
      </c>
      <c r="G512" s="24" t="str">
        <f>IF(OR(N512="",D512=""),"",IFERROR(INDEX('Facturi emise'!$I$5:$I$1004,MATCH(N512&amp;"|"&amp;D512,'Facturi emise'!$A$5:$A$1004,0)),""))</f>
        <v/>
      </c>
      <c r="H512" s="6"/>
      <c r="I512" s="14" t="str">
        <f>IF(OR(N512="",D512=""),"",IFERROR(INDEX('Facturi emise'!$J$5:$J$1004,MATCH(N512&amp;"|"&amp;D512,'Facturi emise'!$A$5:$A$1004,0)),""))</f>
        <v/>
      </c>
      <c r="J512" s="25" t="str">
        <f>IF(OR(N512="",D512=""),"",IFERROR(INDEX('Facturi emise'!$K$5:$K$1004,MATCH(N512&amp;"|"&amp;D512,'Facturi emise'!$A$5:$A$1004,0)),""))</f>
        <v/>
      </c>
      <c r="K512" s="26" t="str">
        <f t="shared" si="22"/>
        <v/>
      </c>
      <c r="L512" s="26" t="str">
        <f t="shared" si="23"/>
        <v/>
      </c>
      <c r="M512" s="27" t="str">
        <f>IF(B512="","",TRIM(IF(N512="","Factura storno nu există în registru. ",IF(ISNA(MATCH(N512&amp;"|"&amp;D512,'Facturi emise'!$A$5:$A$1004,0)),"Linia nu există în factura inițială. ",""))&amp;IF(N(H512)&lt;=0,"Lipsește cantitatea stornată. ","")&amp;IF(AND(N(I512)=IFERROR(INDEX('Facturi emise'!$J$5:$J$1004,MATCH(N512&amp;"|"&amp;D512,'Facturi emise'!$A$5:$A$1004,0)),0),SUMIFS($H$5:$H$1004,$N$5:$N$1004,N512,$D$5:$D$1004,D512,$I$5:$I$1004,I512)&gt;N(G512)),"Stornezi mai mult decât s-a facturat. ","")&amp;IF(AND(N(I512)&gt;0,N(I512)&lt;IFERROR(INDEX('Facturi emise'!$J$5:$J$1004,MATCH(N512&amp;"|"&amp;D512,'Facturi emise'!$A$5:$A$1004,0)),0)),"Reducere de preț pe unitate. ","")))</f>
        <v/>
      </c>
      <c r="N512" s="28" t="str">
        <f>IF(B512="","",IFERROR(INDEX('Registru stornări'!$D$5:$D$304,MATCH(B512,'Registru stornări'!$B$5:$B$304,0)),""))</f>
        <v/>
      </c>
    </row>
    <row r="513" spans="1:14" x14ac:dyDescent="0.2">
      <c r="A513" s="1" t="str">
        <f t="shared" si="21"/>
        <v/>
      </c>
      <c r="B513" s="9"/>
      <c r="C513" s="10" t="str">
        <f>IF(B513="","",COUNTIF(INDEX($B:$B,5):B513,B513))</f>
        <v/>
      </c>
      <c r="D513" s="9"/>
      <c r="E513" s="24" t="str">
        <f>IF(OR(N513="",D513=""),"",IFERROR(INDEX('Facturi emise'!$G$5:$G$1004,MATCH(N513&amp;"|"&amp;D513,'Facturi emise'!$A$5:$A$1004,0)),""))</f>
        <v/>
      </c>
      <c r="F513" s="10" t="str">
        <f>IF(OR(N513="",D513=""),"",IFERROR(INDEX('Facturi emise'!$H$5:$H$1004,MATCH(N513&amp;"|"&amp;D513,'Facturi emise'!$A$5:$A$1004,0)),""))</f>
        <v/>
      </c>
      <c r="G513" s="24" t="str">
        <f>IF(OR(N513="",D513=""),"",IFERROR(INDEX('Facturi emise'!$I$5:$I$1004,MATCH(N513&amp;"|"&amp;D513,'Facturi emise'!$A$5:$A$1004,0)),""))</f>
        <v/>
      </c>
      <c r="H513" s="6"/>
      <c r="I513" s="14" t="str">
        <f>IF(OR(N513="",D513=""),"",IFERROR(INDEX('Facturi emise'!$J$5:$J$1004,MATCH(N513&amp;"|"&amp;D513,'Facturi emise'!$A$5:$A$1004,0)),""))</f>
        <v/>
      </c>
      <c r="J513" s="25" t="str">
        <f>IF(OR(N513="",D513=""),"",IFERROR(INDEX('Facturi emise'!$K$5:$K$1004,MATCH(N513&amp;"|"&amp;D513,'Facturi emise'!$A$5:$A$1004,0)),""))</f>
        <v/>
      </c>
      <c r="K513" s="26" t="str">
        <f t="shared" si="22"/>
        <v/>
      </c>
      <c r="L513" s="26" t="str">
        <f t="shared" si="23"/>
        <v/>
      </c>
      <c r="M513" s="27" t="str">
        <f>IF(B513="","",TRIM(IF(N513="","Factura storno nu există în registru. ",IF(ISNA(MATCH(N513&amp;"|"&amp;D513,'Facturi emise'!$A$5:$A$1004,0)),"Linia nu există în factura inițială. ",""))&amp;IF(N(H513)&lt;=0,"Lipsește cantitatea stornată. ","")&amp;IF(AND(N(I513)=IFERROR(INDEX('Facturi emise'!$J$5:$J$1004,MATCH(N513&amp;"|"&amp;D513,'Facturi emise'!$A$5:$A$1004,0)),0),SUMIFS($H$5:$H$1004,$N$5:$N$1004,N513,$D$5:$D$1004,D513,$I$5:$I$1004,I513)&gt;N(G513)),"Stornezi mai mult decât s-a facturat. ","")&amp;IF(AND(N(I513)&gt;0,N(I513)&lt;IFERROR(INDEX('Facturi emise'!$J$5:$J$1004,MATCH(N513&amp;"|"&amp;D513,'Facturi emise'!$A$5:$A$1004,0)),0)),"Reducere de preț pe unitate. ","")))</f>
        <v/>
      </c>
      <c r="N513" s="28" t="str">
        <f>IF(B513="","",IFERROR(INDEX('Registru stornări'!$D$5:$D$304,MATCH(B513,'Registru stornări'!$B$5:$B$304,0)),""))</f>
        <v/>
      </c>
    </row>
    <row r="514" spans="1:14" x14ac:dyDescent="0.2">
      <c r="A514" s="1" t="str">
        <f t="shared" si="21"/>
        <v/>
      </c>
      <c r="B514" s="9"/>
      <c r="C514" s="10" t="str">
        <f>IF(B514="","",COUNTIF(INDEX($B:$B,5):B514,B514))</f>
        <v/>
      </c>
      <c r="D514" s="9"/>
      <c r="E514" s="24" t="str">
        <f>IF(OR(N514="",D514=""),"",IFERROR(INDEX('Facturi emise'!$G$5:$G$1004,MATCH(N514&amp;"|"&amp;D514,'Facturi emise'!$A$5:$A$1004,0)),""))</f>
        <v/>
      </c>
      <c r="F514" s="10" t="str">
        <f>IF(OR(N514="",D514=""),"",IFERROR(INDEX('Facturi emise'!$H$5:$H$1004,MATCH(N514&amp;"|"&amp;D514,'Facturi emise'!$A$5:$A$1004,0)),""))</f>
        <v/>
      </c>
      <c r="G514" s="24" t="str">
        <f>IF(OR(N514="",D514=""),"",IFERROR(INDEX('Facturi emise'!$I$5:$I$1004,MATCH(N514&amp;"|"&amp;D514,'Facturi emise'!$A$5:$A$1004,0)),""))</f>
        <v/>
      </c>
      <c r="H514" s="6"/>
      <c r="I514" s="14" t="str">
        <f>IF(OR(N514="",D514=""),"",IFERROR(INDEX('Facturi emise'!$J$5:$J$1004,MATCH(N514&amp;"|"&amp;D514,'Facturi emise'!$A$5:$A$1004,0)),""))</f>
        <v/>
      </c>
      <c r="J514" s="25" t="str">
        <f>IF(OR(N514="",D514=""),"",IFERROR(INDEX('Facturi emise'!$K$5:$K$1004,MATCH(N514&amp;"|"&amp;D514,'Facturi emise'!$A$5:$A$1004,0)),""))</f>
        <v/>
      </c>
      <c r="K514" s="26" t="str">
        <f t="shared" si="22"/>
        <v/>
      </c>
      <c r="L514" s="26" t="str">
        <f t="shared" si="23"/>
        <v/>
      </c>
      <c r="M514" s="27" t="str">
        <f>IF(B514="","",TRIM(IF(N514="","Factura storno nu există în registru. ",IF(ISNA(MATCH(N514&amp;"|"&amp;D514,'Facturi emise'!$A$5:$A$1004,0)),"Linia nu există în factura inițială. ",""))&amp;IF(N(H514)&lt;=0,"Lipsește cantitatea stornată. ","")&amp;IF(AND(N(I514)=IFERROR(INDEX('Facturi emise'!$J$5:$J$1004,MATCH(N514&amp;"|"&amp;D514,'Facturi emise'!$A$5:$A$1004,0)),0),SUMIFS($H$5:$H$1004,$N$5:$N$1004,N514,$D$5:$D$1004,D514,$I$5:$I$1004,I514)&gt;N(G514)),"Stornezi mai mult decât s-a facturat. ","")&amp;IF(AND(N(I514)&gt;0,N(I514)&lt;IFERROR(INDEX('Facturi emise'!$J$5:$J$1004,MATCH(N514&amp;"|"&amp;D514,'Facturi emise'!$A$5:$A$1004,0)),0)),"Reducere de preț pe unitate. ","")))</f>
        <v/>
      </c>
      <c r="N514" s="28" t="str">
        <f>IF(B514="","",IFERROR(INDEX('Registru stornări'!$D$5:$D$304,MATCH(B514,'Registru stornări'!$B$5:$B$304,0)),""))</f>
        <v/>
      </c>
    </row>
    <row r="515" spans="1:14" x14ac:dyDescent="0.2">
      <c r="A515" s="1" t="str">
        <f t="shared" si="21"/>
        <v/>
      </c>
      <c r="B515" s="9"/>
      <c r="C515" s="10" t="str">
        <f>IF(B515="","",COUNTIF(INDEX($B:$B,5):B515,B515))</f>
        <v/>
      </c>
      <c r="D515" s="9"/>
      <c r="E515" s="24" t="str">
        <f>IF(OR(N515="",D515=""),"",IFERROR(INDEX('Facturi emise'!$G$5:$G$1004,MATCH(N515&amp;"|"&amp;D515,'Facturi emise'!$A$5:$A$1004,0)),""))</f>
        <v/>
      </c>
      <c r="F515" s="10" t="str">
        <f>IF(OR(N515="",D515=""),"",IFERROR(INDEX('Facturi emise'!$H$5:$H$1004,MATCH(N515&amp;"|"&amp;D515,'Facturi emise'!$A$5:$A$1004,0)),""))</f>
        <v/>
      </c>
      <c r="G515" s="24" t="str">
        <f>IF(OR(N515="",D515=""),"",IFERROR(INDEX('Facturi emise'!$I$5:$I$1004,MATCH(N515&amp;"|"&amp;D515,'Facturi emise'!$A$5:$A$1004,0)),""))</f>
        <v/>
      </c>
      <c r="H515" s="6"/>
      <c r="I515" s="14" t="str">
        <f>IF(OR(N515="",D515=""),"",IFERROR(INDEX('Facturi emise'!$J$5:$J$1004,MATCH(N515&amp;"|"&amp;D515,'Facturi emise'!$A$5:$A$1004,0)),""))</f>
        <v/>
      </c>
      <c r="J515" s="25" t="str">
        <f>IF(OR(N515="",D515=""),"",IFERROR(INDEX('Facturi emise'!$K$5:$K$1004,MATCH(N515&amp;"|"&amp;D515,'Facturi emise'!$A$5:$A$1004,0)),""))</f>
        <v/>
      </c>
      <c r="K515" s="26" t="str">
        <f t="shared" si="22"/>
        <v/>
      </c>
      <c r="L515" s="26" t="str">
        <f t="shared" si="23"/>
        <v/>
      </c>
      <c r="M515" s="27" t="str">
        <f>IF(B515="","",TRIM(IF(N515="","Factura storno nu există în registru. ",IF(ISNA(MATCH(N515&amp;"|"&amp;D515,'Facturi emise'!$A$5:$A$1004,0)),"Linia nu există în factura inițială. ",""))&amp;IF(N(H515)&lt;=0,"Lipsește cantitatea stornată. ","")&amp;IF(AND(N(I515)=IFERROR(INDEX('Facturi emise'!$J$5:$J$1004,MATCH(N515&amp;"|"&amp;D515,'Facturi emise'!$A$5:$A$1004,0)),0),SUMIFS($H$5:$H$1004,$N$5:$N$1004,N515,$D$5:$D$1004,D515,$I$5:$I$1004,I515)&gt;N(G515)),"Stornezi mai mult decât s-a facturat. ","")&amp;IF(AND(N(I515)&gt;0,N(I515)&lt;IFERROR(INDEX('Facturi emise'!$J$5:$J$1004,MATCH(N515&amp;"|"&amp;D515,'Facturi emise'!$A$5:$A$1004,0)),0)),"Reducere de preț pe unitate. ","")))</f>
        <v/>
      </c>
      <c r="N515" s="28" t="str">
        <f>IF(B515="","",IFERROR(INDEX('Registru stornări'!$D$5:$D$304,MATCH(B515,'Registru stornări'!$B$5:$B$304,0)),""))</f>
        <v/>
      </c>
    </row>
    <row r="516" spans="1:14" x14ac:dyDescent="0.2">
      <c r="A516" s="1" t="str">
        <f t="shared" si="21"/>
        <v/>
      </c>
      <c r="B516" s="9"/>
      <c r="C516" s="10" t="str">
        <f>IF(B516="","",COUNTIF(INDEX($B:$B,5):B516,B516))</f>
        <v/>
      </c>
      <c r="D516" s="9"/>
      <c r="E516" s="24" t="str">
        <f>IF(OR(N516="",D516=""),"",IFERROR(INDEX('Facturi emise'!$G$5:$G$1004,MATCH(N516&amp;"|"&amp;D516,'Facturi emise'!$A$5:$A$1004,0)),""))</f>
        <v/>
      </c>
      <c r="F516" s="10" t="str">
        <f>IF(OR(N516="",D516=""),"",IFERROR(INDEX('Facturi emise'!$H$5:$H$1004,MATCH(N516&amp;"|"&amp;D516,'Facturi emise'!$A$5:$A$1004,0)),""))</f>
        <v/>
      </c>
      <c r="G516" s="24" t="str">
        <f>IF(OR(N516="",D516=""),"",IFERROR(INDEX('Facturi emise'!$I$5:$I$1004,MATCH(N516&amp;"|"&amp;D516,'Facturi emise'!$A$5:$A$1004,0)),""))</f>
        <v/>
      </c>
      <c r="H516" s="6"/>
      <c r="I516" s="14" t="str">
        <f>IF(OR(N516="",D516=""),"",IFERROR(INDEX('Facturi emise'!$J$5:$J$1004,MATCH(N516&amp;"|"&amp;D516,'Facturi emise'!$A$5:$A$1004,0)),""))</f>
        <v/>
      </c>
      <c r="J516" s="25" t="str">
        <f>IF(OR(N516="",D516=""),"",IFERROR(INDEX('Facturi emise'!$K$5:$K$1004,MATCH(N516&amp;"|"&amp;D516,'Facturi emise'!$A$5:$A$1004,0)),""))</f>
        <v/>
      </c>
      <c r="K516" s="26" t="str">
        <f t="shared" si="22"/>
        <v/>
      </c>
      <c r="L516" s="26" t="str">
        <f t="shared" si="23"/>
        <v/>
      </c>
      <c r="M516" s="27" t="str">
        <f>IF(B516="","",TRIM(IF(N516="","Factura storno nu există în registru. ",IF(ISNA(MATCH(N516&amp;"|"&amp;D516,'Facturi emise'!$A$5:$A$1004,0)),"Linia nu există în factura inițială. ",""))&amp;IF(N(H516)&lt;=0,"Lipsește cantitatea stornată. ","")&amp;IF(AND(N(I516)=IFERROR(INDEX('Facturi emise'!$J$5:$J$1004,MATCH(N516&amp;"|"&amp;D516,'Facturi emise'!$A$5:$A$1004,0)),0),SUMIFS($H$5:$H$1004,$N$5:$N$1004,N516,$D$5:$D$1004,D516,$I$5:$I$1004,I516)&gt;N(G516)),"Stornezi mai mult decât s-a facturat. ","")&amp;IF(AND(N(I516)&gt;0,N(I516)&lt;IFERROR(INDEX('Facturi emise'!$J$5:$J$1004,MATCH(N516&amp;"|"&amp;D516,'Facturi emise'!$A$5:$A$1004,0)),0)),"Reducere de preț pe unitate. ","")))</f>
        <v/>
      </c>
      <c r="N516" s="28" t="str">
        <f>IF(B516="","",IFERROR(INDEX('Registru stornări'!$D$5:$D$304,MATCH(B516,'Registru stornări'!$B$5:$B$304,0)),""))</f>
        <v/>
      </c>
    </row>
    <row r="517" spans="1:14" x14ac:dyDescent="0.2">
      <c r="A517" s="1" t="str">
        <f t="shared" ref="A517:A580" si="24">IF(B517="","",B517&amp;"|"&amp;C517)</f>
        <v/>
      </c>
      <c r="B517" s="9"/>
      <c r="C517" s="10" t="str">
        <f>IF(B517="","",COUNTIF(INDEX($B:$B,5):B517,B517))</f>
        <v/>
      </c>
      <c r="D517" s="9"/>
      <c r="E517" s="24" t="str">
        <f>IF(OR(N517="",D517=""),"",IFERROR(INDEX('Facturi emise'!$G$5:$G$1004,MATCH(N517&amp;"|"&amp;D517,'Facturi emise'!$A$5:$A$1004,0)),""))</f>
        <v/>
      </c>
      <c r="F517" s="10" t="str">
        <f>IF(OR(N517="",D517=""),"",IFERROR(INDEX('Facturi emise'!$H$5:$H$1004,MATCH(N517&amp;"|"&amp;D517,'Facturi emise'!$A$5:$A$1004,0)),""))</f>
        <v/>
      </c>
      <c r="G517" s="24" t="str">
        <f>IF(OR(N517="",D517=""),"",IFERROR(INDEX('Facturi emise'!$I$5:$I$1004,MATCH(N517&amp;"|"&amp;D517,'Facturi emise'!$A$5:$A$1004,0)),""))</f>
        <v/>
      </c>
      <c r="H517" s="6"/>
      <c r="I517" s="14" t="str">
        <f>IF(OR(N517="",D517=""),"",IFERROR(INDEX('Facturi emise'!$J$5:$J$1004,MATCH(N517&amp;"|"&amp;D517,'Facturi emise'!$A$5:$A$1004,0)),""))</f>
        <v/>
      </c>
      <c r="J517" s="25" t="str">
        <f>IF(OR(N517="",D517=""),"",IFERROR(INDEX('Facturi emise'!$K$5:$K$1004,MATCH(N517&amp;"|"&amp;D517,'Facturi emise'!$A$5:$A$1004,0)),""))</f>
        <v/>
      </c>
      <c r="K517" s="26" t="str">
        <f t="shared" ref="K517:K580" si="25">IF(OR(H517="",I517=""),"",-ROUND(H517*I517,2))</f>
        <v/>
      </c>
      <c r="L517" s="26" t="str">
        <f t="shared" ref="L517:L580" si="26">IF(OR(K517="",J517=""),"",ROUND(K517*J517,2))</f>
        <v/>
      </c>
      <c r="M517" s="27" t="str">
        <f>IF(B517="","",TRIM(IF(N517="","Factura storno nu există în registru. ",IF(ISNA(MATCH(N517&amp;"|"&amp;D517,'Facturi emise'!$A$5:$A$1004,0)),"Linia nu există în factura inițială. ",""))&amp;IF(N(H517)&lt;=0,"Lipsește cantitatea stornată. ","")&amp;IF(AND(N(I517)=IFERROR(INDEX('Facturi emise'!$J$5:$J$1004,MATCH(N517&amp;"|"&amp;D517,'Facturi emise'!$A$5:$A$1004,0)),0),SUMIFS($H$5:$H$1004,$N$5:$N$1004,N517,$D$5:$D$1004,D517,$I$5:$I$1004,I517)&gt;N(G517)),"Stornezi mai mult decât s-a facturat. ","")&amp;IF(AND(N(I517)&gt;0,N(I517)&lt;IFERROR(INDEX('Facturi emise'!$J$5:$J$1004,MATCH(N517&amp;"|"&amp;D517,'Facturi emise'!$A$5:$A$1004,0)),0)),"Reducere de preț pe unitate. ","")))</f>
        <v/>
      </c>
      <c r="N517" s="28" t="str">
        <f>IF(B517="","",IFERROR(INDEX('Registru stornări'!$D$5:$D$304,MATCH(B517,'Registru stornări'!$B$5:$B$304,0)),""))</f>
        <v/>
      </c>
    </row>
    <row r="518" spans="1:14" x14ac:dyDescent="0.2">
      <c r="A518" s="1" t="str">
        <f t="shared" si="24"/>
        <v/>
      </c>
      <c r="B518" s="9"/>
      <c r="C518" s="10" t="str">
        <f>IF(B518="","",COUNTIF(INDEX($B:$B,5):B518,B518))</f>
        <v/>
      </c>
      <c r="D518" s="9"/>
      <c r="E518" s="24" t="str">
        <f>IF(OR(N518="",D518=""),"",IFERROR(INDEX('Facturi emise'!$G$5:$G$1004,MATCH(N518&amp;"|"&amp;D518,'Facturi emise'!$A$5:$A$1004,0)),""))</f>
        <v/>
      </c>
      <c r="F518" s="10" t="str">
        <f>IF(OR(N518="",D518=""),"",IFERROR(INDEX('Facturi emise'!$H$5:$H$1004,MATCH(N518&amp;"|"&amp;D518,'Facturi emise'!$A$5:$A$1004,0)),""))</f>
        <v/>
      </c>
      <c r="G518" s="24" t="str">
        <f>IF(OR(N518="",D518=""),"",IFERROR(INDEX('Facturi emise'!$I$5:$I$1004,MATCH(N518&amp;"|"&amp;D518,'Facturi emise'!$A$5:$A$1004,0)),""))</f>
        <v/>
      </c>
      <c r="H518" s="6"/>
      <c r="I518" s="14" t="str">
        <f>IF(OR(N518="",D518=""),"",IFERROR(INDEX('Facturi emise'!$J$5:$J$1004,MATCH(N518&amp;"|"&amp;D518,'Facturi emise'!$A$5:$A$1004,0)),""))</f>
        <v/>
      </c>
      <c r="J518" s="25" t="str">
        <f>IF(OR(N518="",D518=""),"",IFERROR(INDEX('Facturi emise'!$K$5:$K$1004,MATCH(N518&amp;"|"&amp;D518,'Facturi emise'!$A$5:$A$1004,0)),""))</f>
        <v/>
      </c>
      <c r="K518" s="26" t="str">
        <f t="shared" si="25"/>
        <v/>
      </c>
      <c r="L518" s="26" t="str">
        <f t="shared" si="26"/>
        <v/>
      </c>
      <c r="M518" s="27" t="str">
        <f>IF(B518="","",TRIM(IF(N518="","Factura storno nu există în registru. ",IF(ISNA(MATCH(N518&amp;"|"&amp;D518,'Facturi emise'!$A$5:$A$1004,0)),"Linia nu există în factura inițială. ",""))&amp;IF(N(H518)&lt;=0,"Lipsește cantitatea stornată. ","")&amp;IF(AND(N(I518)=IFERROR(INDEX('Facturi emise'!$J$5:$J$1004,MATCH(N518&amp;"|"&amp;D518,'Facturi emise'!$A$5:$A$1004,0)),0),SUMIFS($H$5:$H$1004,$N$5:$N$1004,N518,$D$5:$D$1004,D518,$I$5:$I$1004,I518)&gt;N(G518)),"Stornezi mai mult decât s-a facturat. ","")&amp;IF(AND(N(I518)&gt;0,N(I518)&lt;IFERROR(INDEX('Facturi emise'!$J$5:$J$1004,MATCH(N518&amp;"|"&amp;D518,'Facturi emise'!$A$5:$A$1004,0)),0)),"Reducere de preț pe unitate. ","")))</f>
        <v/>
      </c>
      <c r="N518" s="28" t="str">
        <f>IF(B518="","",IFERROR(INDEX('Registru stornări'!$D$5:$D$304,MATCH(B518,'Registru stornări'!$B$5:$B$304,0)),""))</f>
        <v/>
      </c>
    </row>
    <row r="519" spans="1:14" x14ac:dyDescent="0.2">
      <c r="A519" s="1" t="str">
        <f t="shared" si="24"/>
        <v/>
      </c>
      <c r="B519" s="9"/>
      <c r="C519" s="10" t="str">
        <f>IF(B519="","",COUNTIF(INDEX($B:$B,5):B519,B519))</f>
        <v/>
      </c>
      <c r="D519" s="9"/>
      <c r="E519" s="24" t="str">
        <f>IF(OR(N519="",D519=""),"",IFERROR(INDEX('Facturi emise'!$G$5:$G$1004,MATCH(N519&amp;"|"&amp;D519,'Facturi emise'!$A$5:$A$1004,0)),""))</f>
        <v/>
      </c>
      <c r="F519" s="10" t="str">
        <f>IF(OR(N519="",D519=""),"",IFERROR(INDEX('Facturi emise'!$H$5:$H$1004,MATCH(N519&amp;"|"&amp;D519,'Facturi emise'!$A$5:$A$1004,0)),""))</f>
        <v/>
      </c>
      <c r="G519" s="24" t="str">
        <f>IF(OR(N519="",D519=""),"",IFERROR(INDEX('Facturi emise'!$I$5:$I$1004,MATCH(N519&amp;"|"&amp;D519,'Facturi emise'!$A$5:$A$1004,0)),""))</f>
        <v/>
      </c>
      <c r="H519" s="6"/>
      <c r="I519" s="14" t="str">
        <f>IF(OR(N519="",D519=""),"",IFERROR(INDEX('Facturi emise'!$J$5:$J$1004,MATCH(N519&amp;"|"&amp;D519,'Facturi emise'!$A$5:$A$1004,0)),""))</f>
        <v/>
      </c>
      <c r="J519" s="25" t="str">
        <f>IF(OR(N519="",D519=""),"",IFERROR(INDEX('Facturi emise'!$K$5:$K$1004,MATCH(N519&amp;"|"&amp;D519,'Facturi emise'!$A$5:$A$1004,0)),""))</f>
        <v/>
      </c>
      <c r="K519" s="26" t="str">
        <f t="shared" si="25"/>
        <v/>
      </c>
      <c r="L519" s="26" t="str">
        <f t="shared" si="26"/>
        <v/>
      </c>
      <c r="M519" s="27" t="str">
        <f>IF(B519="","",TRIM(IF(N519="","Factura storno nu există în registru. ",IF(ISNA(MATCH(N519&amp;"|"&amp;D519,'Facturi emise'!$A$5:$A$1004,0)),"Linia nu există în factura inițială. ",""))&amp;IF(N(H519)&lt;=0,"Lipsește cantitatea stornată. ","")&amp;IF(AND(N(I519)=IFERROR(INDEX('Facturi emise'!$J$5:$J$1004,MATCH(N519&amp;"|"&amp;D519,'Facturi emise'!$A$5:$A$1004,0)),0),SUMIFS($H$5:$H$1004,$N$5:$N$1004,N519,$D$5:$D$1004,D519,$I$5:$I$1004,I519)&gt;N(G519)),"Stornezi mai mult decât s-a facturat. ","")&amp;IF(AND(N(I519)&gt;0,N(I519)&lt;IFERROR(INDEX('Facturi emise'!$J$5:$J$1004,MATCH(N519&amp;"|"&amp;D519,'Facturi emise'!$A$5:$A$1004,0)),0)),"Reducere de preț pe unitate. ","")))</f>
        <v/>
      </c>
      <c r="N519" s="28" t="str">
        <f>IF(B519="","",IFERROR(INDEX('Registru stornări'!$D$5:$D$304,MATCH(B519,'Registru stornări'!$B$5:$B$304,0)),""))</f>
        <v/>
      </c>
    </row>
    <row r="520" spans="1:14" x14ac:dyDescent="0.2">
      <c r="A520" s="1" t="str">
        <f t="shared" si="24"/>
        <v/>
      </c>
      <c r="B520" s="9"/>
      <c r="C520" s="10" t="str">
        <f>IF(B520="","",COUNTIF(INDEX($B:$B,5):B520,B520))</f>
        <v/>
      </c>
      <c r="D520" s="9"/>
      <c r="E520" s="24" t="str">
        <f>IF(OR(N520="",D520=""),"",IFERROR(INDEX('Facturi emise'!$G$5:$G$1004,MATCH(N520&amp;"|"&amp;D520,'Facturi emise'!$A$5:$A$1004,0)),""))</f>
        <v/>
      </c>
      <c r="F520" s="10" t="str">
        <f>IF(OR(N520="",D520=""),"",IFERROR(INDEX('Facturi emise'!$H$5:$H$1004,MATCH(N520&amp;"|"&amp;D520,'Facturi emise'!$A$5:$A$1004,0)),""))</f>
        <v/>
      </c>
      <c r="G520" s="24" t="str">
        <f>IF(OR(N520="",D520=""),"",IFERROR(INDEX('Facturi emise'!$I$5:$I$1004,MATCH(N520&amp;"|"&amp;D520,'Facturi emise'!$A$5:$A$1004,0)),""))</f>
        <v/>
      </c>
      <c r="H520" s="6"/>
      <c r="I520" s="14" t="str">
        <f>IF(OR(N520="",D520=""),"",IFERROR(INDEX('Facturi emise'!$J$5:$J$1004,MATCH(N520&amp;"|"&amp;D520,'Facturi emise'!$A$5:$A$1004,0)),""))</f>
        <v/>
      </c>
      <c r="J520" s="25" t="str">
        <f>IF(OR(N520="",D520=""),"",IFERROR(INDEX('Facturi emise'!$K$5:$K$1004,MATCH(N520&amp;"|"&amp;D520,'Facturi emise'!$A$5:$A$1004,0)),""))</f>
        <v/>
      </c>
      <c r="K520" s="26" t="str">
        <f t="shared" si="25"/>
        <v/>
      </c>
      <c r="L520" s="26" t="str">
        <f t="shared" si="26"/>
        <v/>
      </c>
      <c r="M520" s="27" t="str">
        <f>IF(B520="","",TRIM(IF(N520="","Factura storno nu există în registru. ",IF(ISNA(MATCH(N520&amp;"|"&amp;D520,'Facturi emise'!$A$5:$A$1004,0)),"Linia nu există în factura inițială. ",""))&amp;IF(N(H520)&lt;=0,"Lipsește cantitatea stornată. ","")&amp;IF(AND(N(I520)=IFERROR(INDEX('Facturi emise'!$J$5:$J$1004,MATCH(N520&amp;"|"&amp;D520,'Facturi emise'!$A$5:$A$1004,0)),0),SUMIFS($H$5:$H$1004,$N$5:$N$1004,N520,$D$5:$D$1004,D520,$I$5:$I$1004,I520)&gt;N(G520)),"Stornezi mai mult decât s-a facturat. ","")&amp;IF(AND(N(I520)&gt;0,N(I520)&lt;IFERROR(INDEX('Facturi emise'!$J$5:$J$1004,MATCH(N520&amp;"|"&amp;D520,'Facturi emise'!$A$5:$A$1004,0)),0)),"Reducere de preț pe unitate. ","")))</f>
        <v/>
      </c>
      <c r="N520" s="28" t="str">
        <f>IF(B520="","",IFERROR(INDEX('Registru stornări'!$D$5:$D$304,MATCH(B520,'Registru stornări'!$B$5:$B$304,0)),""))</f>
        <v/>
      </c>
    </row>
    <row r="521" spans="1:14" x14ac:dyDescent="0.2">
      <c r="A521" s="1" t="str">
        <f t="shared" si="24"/>
        <v/>
      </c>
      <c r="B521" s="9"/>
      <c r="C521" s="10" t="str">
        <f>IF(B521="","",COUNTIF(INDEX($B:$B,5):B521,B521))</f>
        <v/>
      </c>
      <c r="D521" s="9"/>
      <c r="E521" s="24" t="str">
        <f>IF(OR(N521="",D521=""),"",IFERROR(INDEX('Facturi emise'!$G$5:$G$1004,MATCH(N521&amp;"|"&amp;D521,'Facturi emise'!$A$5:$A$1004,0)),""))</f>
        <v/>
      </c>
      <c r="F521" s="10" t="str">
        <f>IF(OR(N521="",D521=""),"",IFERROR(INDEX('Facturi emise'!$H$5:$H$1004,MATCH(N521&amp;"|"&amp;D521,'Facturi emise'!$A$5:$A$1004,0)),""))</f>
        <v/>
      </c>
      <c r="G521" s="24" t="str">
        <f>IF(OR(N521="",D521=""),"",IFERROR(INDEX('Facturi emise'!$I$5:$I$1004,MATCH(N521&amp;"|"&amp;D521,'Facturi emise'!$A$5:$A$1004,0)),""))</f>
        <v/>
      </c>
      <c r="H521" s="6"/>
      <c r="I521" s="14" t="str">
        <f>IF(OR(N521="",D521=""),"",IFERROR(INDEX('Facturi emise'!$J$5:$J$1004,MATCH(N521&amp;"|"&amp;D521,'Facturi emise'!$A$5:$A$1004,0)),""))</f>
        <v/>
      </c>
      <c r="J521" s="25" t="str">
        <f>IF(OR(N521="",D521=""),"",IFERROR(INDEX('Facturi emise'!$K$5:$K$1004,MATCH(N521&amp;"|"&amp;D521,'Facturi emise'!$A$5:$A$1004,0)),""))</f>
        <v/>
      </c>
      <c r="K521" s="26" t="str">
        <f t="shared" si="25"/>
        <v/>
      </c>
      <c r="L521" s="26" t="str">
        <f t="shared" si="26"/>
        <v/>
      </c>
      <c r="M521" s="27" t="str">
        <f>IF(B521="","",TRIM(IF(N521="","Factura storno nu există în registru. ",IF(ISNA(MATCH(N521&amp;"|"&amp;D521,'Facturi emise'!$A$5:$A$1004,0)),"Linia nu există în factura inițială. ",""))&amp;IF(N(H521)&lt;=0,"Lipsește cantitatea stornată. ","")&amp;IF(AND(N(I521)=IFERROR(INDEX('Facturi emise'!$J$5:$J$1004,MATCH(N521&amp;"|"&amp;D521,'Facturi emise'!$A$5:$A$1004,0)),0),SUMIFS($H$5:$H$1004,$N$5:$N$1004,N521,$D$5:$D$1004,D521,$I$5:$I$1004,I521)&gt;N(G521)),"Stornezi mai mult decât s-a facturat. ","")&amp;IF(AND(N(I521)&gt;0,N(I521)&lt;IFERROR(INDEX('Facturi emise'!$J$5:$J$1004,MATCH(N521&amp;"|"&amp;D521,'Facturi emise'!$A$5:$A$1004,0)),0)),"Reducere de preț pe unitate. ","")))</f>
        <v/>
      </c>
      <c r="N521" s="28" t="str">
        <f>IF(B521="","",IFERROR(INDEX('Registru stornări'!$D$5:$D$304,MATCH(B521,'Registru stornări'!$B$5:$B$304,0)),""))</f>
        <v/>
      </c>
    </row>
    <row r="522" spans="1:14" x14ac:dyDescent="0.2">
      <c r="A522" s="1" t="str">
        <f t="shared" si="24"/>
        <v/>
      </c>
      <c r="B522" s="9"/>
      <c r="C522" s="10" t="str">
        <f>IF(B522="","",COUNTIF(INDEX($B:$B,5):B522,B522))</f>
        <v/>
      </c>
      <c r="D522" s="9"/>
      <c r="E522" s="24" t="str">
        <f>IF(OR(N522="",D522=""),"",IFERROR(INDEX('Facturi emise'!$G$5:$G$1004,MATCH(N522&amp;"|"&amp;D522,'Facturi emise'!$A$5:$A$1004,0)),""))</f>
        <v/>
      </c>
      <c r="F522" s="10" t="str">
        <f>IF(OR(N522="",D522=""),"",IFERROR(INDEX('Facturi emise'!$H$5:$H$1004,MATCH(N522&amp;"|"&amp;D522,'Facturi emise'!$A$5:$A$1004,0)),""))</f>
        <v/>
      </c>
      <c r="G522" s="24" t="str">
        <f>IF(OR(N522="",D522=""),"",IFERROR(INDEX('Facturi emise'!$I$5:$I$1004,MATCH(N522&amp;"|"&amp;D522,'Facturi emise'!$A$5:$A$1004,0)),""))</f>
        <v/>
      </c>
      <c r="H522" s="6"/>
      <c r="I522" s="14" t="str">
        <f>IF(OR(N522="",D522=""),"",IFERROR(INDEX('Facturi emise'!$J$5:$J$1004,MATCH(N522&amp;"|"&amp;D522,'Facturi emise'!$A$5:$A$1004,0)),""))</f>
        <v/>
      </c>
      <c r="J522" s="25" t="str">
        <f>IF(OR(N522="",D522=""),"",IFERROR(INDEX('Facturi emise'!$K$5:$K$1004,MATCH(N522&amp;"|"&amp;D522,'Facturi emise'!$A$5:$A$1004,0)),""))</f>
        <v/>
      </c>
      <c r="K522" s="26" t="str">
        <f t="shared" si="25"/>
        <v/>
      </c>
      <c r="L522" s="26" t="str">
        <f t="shared" si="26"/>
        <v/>
      </c>
      <c r="M522" s="27" t="str">
        <f>IF(B522="","",TRIM(IF(N522="","Factura storno nu există în registru. ",IF(ISNA(MATCH(N522&amp;"|"&amp;D522,'Facturi emise'!$A$5:$A$1004,0)),"Linia nu există în factura inițială. ",""))&amp;IF(N(H522)&lt;=0,"Lipsește cantitatea stornată. ","")&amp;IF(AND(N(I522)=IFERROR(INDEX('Facturi emise'!$J$5:$J$1004,MATCH(N522&amp;"|"&amp;D522,'Facturi emise'!$A$5:$A$1004,0)),0),SUMIFS($H$5:$H$1004,$N$5:$N$1004,N522,$D$5:$D$1004,D522,$I$5:$I$1004,I522)&gt;N(G522)),"Stornezi mai mult decât s-a facturat. ","")&amp;IF(AND(N(I522)&gt;0,N(I522)&lt;IFERROR(INDEX('Facturi emise'!$J$5:$J$1004,MATCH(N522&amp;"|"&amp;D522,'Facturi emise'!$A$5:$A$1004,0)),0)),"Reducere de preț pe unitate. ","")))</f>
        <v/>
      </c>
      <c r="N522" s="28" t="str">
        <f>IF(B522="","",IFERROR(INDEX('Registru stornări'!$D$5:$D$304,MATCH(B522,'Registru stornări'!$B$5:$B$304,0)),""))</f>
        <v/>
      </c>
    </row>
    <row r="523" spans="1:14" x14ac:dyDescent="0.2">
      <c r="A523" s="1" t="str">
        <f t="shared" si="24"/>
        <v/>
      </c>
      <c r="B523" s="9"/>
      <c r="C523" s="10" t="str">
        <f>IF(B523="","",COUNTIF(INDEX($B:$B,5):B523,B523))</f>
        <v/>
      </c>
      <c r="D523" s="9"/>
      <c r="E523" s="24" t="str">
        <f>IF(OR(N523="",D523=""),"",IFERROR(INDEX('Facturi emise'!$G$5:$G$1004,MATCH(N523&amp;"|"&amp;D523,'Facturi emise'!$A$5:$A$1004,0)),""))</f>
        <v/>
      </c>
      <c r="F523" s="10" t="str">
        <f>IF(OR(N523="",D523=""),"",IFERROR(INDEX('Facturi emise'!$H$5:$H$1004,MATCH(N523&amp;"|"&amp;D523,'Facturi emise'!$A$5:$A$1004,0)),""))</f>
        <v/>
      </c>
      <c r="G523" s="24" t="str">
        <f>IF(OR(N523="",D523=""),"",IFERROR(INDEX('Facturi emise'!$I$5:$I$1004,MATCH(N523&amp;"|"&amp;D523,'Facturi emise'!$A$5:$A$1004,0)),""))</f>
        <v/>
      </c>
      <c r="H523" s="6"/>
      <c r="I523" s="14" t="str">
        <f>IF(OR(N523="",D523=""),"",IFERROR(INDEX('Facturi emise'!$J$5:$J$1004,MATCH(N523&amp;"|"&amp;D523,'Facturi emise'!$A$5:$A$1004,0)),""))</f>
        <v/>
      </c>
      <c r="J523" s="25" t="str">
        <f>IF(OR(N523="",D523=""),"",IFERROR(INDEX('Facturi emise'!$K$5:$K$1004,MATCH(N523&amp;"|"&amp;D523,'Facturi emise'!$A$5:$A$1004,0)),""))</f>
        <v/>
      </c>
      <c r="K523" s="26" t="str">
        <f t="shared" si="25"/>
        <v/>
      </c>
      <c r="L523" s="26" t="str">
        <f t="shared" si="26"/>
        <v/>
      </c>
      <c r="M523" s="27" t="str">
        <f>IF(B523="","",TRIM(IF(N523="","Factura storno nu există în registru. ",IF(ISNA(MATCH(N523&amp;"|"&amp;D523,'Facturi emise'!$A$5:$A$1004,0)),"Linia nu există în factura inițială. ",""))&amp;IF(N(H523)&lt;=0,"Lipsește cantitatea stornată. ","")&amp;IF(AND(N(I523)=IFERROR(INDEX('Facturi emise'!$J$5:$J$1004,MATCH(N523&amp;"|"&amp;D523,'Facturi emise'!$A$5:$A$1004,0)),0),SUMIFS($H$5:$H$1004,$N$5:$N$1004,N523,$D$5:$D$1004,D523,$I$5:$I$1004,I523)&gt;N(G523)),"Stornezi mai mult decât s-a facturat. ","")&amp;IF(AND(N(I523)&gt;0,N(I523)&lt;IFERROR(INDEX('Facturi emise'!$J$5:$J$1004,MATCH(N523&amp;"|"&amp;D523,'Facturi emise'!$A$5:$A$1004,0)),0)),"Reducere de preț pe unitate. ","")))</f>
        <v/>
      </c>
      <c r="N523" s="28" t="str">
        <f>IF(B523="","",IFERROR(INDEX('Registru stornări'!$D$5:$D$304,MATCH(B523,'Registru stornări'!$B$5:$B$304,0)),""))</f>
        <v/>
      </c>
    </row>
    <row r="524" spans="1:14" x14ac:dyDescent="0.2">
      <c r="A524" s="1" t="str">
        <f t="shared" si="24"/>
        <v/>
      </c>
      <c r="B524" s="9"/>
      <c r="C524" s="10" t="str">
        <f>IF(B524="","",COUNTIF(INDEX($B:$B,5):B524,B524))</f>
        <v/>
      </c>
      <c r="D524" s="9"/>
      <c r="E524" s="24" t="str">
        <f>IF(OR(N524="",D524=""),"",IFERROR(INDEX('Facturi emise'!$G$5:$G$1004,MATCH(N524&amp;"|"&amp;D524,'Facturi emise'!$A$5:$A$1004,0)),""))</f>
        <v/>
      </c>
      <c r="F524" s="10" t="str">
        <f>IF(OR(N524="",D524=""),"",IFERROR(INDEX('Facturi emise'!$H$5:$H$1004,MATCH(N524&amp;"|"&amp;D524,'Facturi emise'!$A$5:$A$1004,0)),""))</f>
        <v/>
      </c>
      <c r="G524" s="24" t="str">
        <f>IF(OR(N524="",D524=""),"",IFERROR(INDEX('Facturi emise'!$I$5:$I$1004,MATCH(N524&amp;"|"&amp;D524,'Facturi emise'!$A$5:$A$1004,0)),""))</f>
        <v/>
      </c>
      <c r="H524" s="6"/>
      <c r="I524" s="14" t="str">
        <f>IF(OR(N524="",D524=""),"",IFERROR(INDEX('Facturi emise'!$J$5:$J$1004,MATCH(N524&amp;"|"&amp;D524,'Facturi emise'!$A$5:$A$1004,0)),""))</f>
        <v/>
      </c>
      <c r="J524" s="25" t="str">
        <f>IF(OR(N524="",D524=""),"",IFERROR(INDEX('Facturi emise'!$K$5:$K$1004,MATCH(N524&amp;"|"&amp;D524,'Facturi emise'!$A$5:$A$1004,0)),""))</f>
        <v/>
      </c>
      <c r="K524" s="26" t="str">
        <f t="shared" si="25"/>
        <v/>
      </c>
      <c r="L524" s="26" t="str">
        <f t="shared" si="26"/>
        <v/>
      </c>
      <c r="M524" s="27" t="str">
        <f>IF(B524="","",TRIM(IF(N524="","Factura storno nu există în registru. ",IF(ISNA(MATCH(N524&amp;"|"&amp;D524,'Facturi emise'!$A$5:$A$1004,0)),"Linia nu există în factura inițială. ",""))&amp;IF(N(H524)&lt;=0,"Lipsește cantitatea stornată. ","")&amp;IF(AND(N(I524)=IFERROR(INDEX('Facturi emise'!$J$5:$J$1004,MATCH(N524&amp;"|"&amp;D524,'Facturi emise'!$A$5:$A$1004,0)),0),SUMIFS($H$5:$H$1004,$N$5:$N$1004,N524,$D$5:$D$1004,D524,$I$5:$I$1004,I524)&gt;N(G524)),"Stornezi mai mult decât s-a facturat. ","")&amp;IF(AND(N(I524)&gt;0,N(I524)&lt;IFERROR(INDEX('Facturi emise'!$J$5:$J$1004,MATCH(N524&amp;"|"&amp;D524,'Facturi emise'!$A$5:$A$1004,0)),0)),"Reducere de preț pe unitate. ","")))</f>
        <v/>
      </c>
      <c r="N524" s="28" t="str">
        <f>IF(B524="","",IFERROR(INDEX('Registru stornări'!$D$5:$D$304,MATCH(B524,'Registru stornări'!$B$5:$B$304,0)),""))</f>
        <v/>
      </c>
    </row>
    <row r="525" spans="1:14" x14ac:dyDescent="0.2">
      <c r="A525" s="1" t="str">
        <f t="shared" si="24"/>
        <v/>
      </c>
      <c r="B525" s="9"/>
      <c r="C525" s="10" t="str">
        <f>IF(B525="","",COUNTIF(INDEX($B:$B,5):B525,B525))</f>
        <v/>
      </c>
      <c r="D525" s="9"/>
      <c r="E525" s="24" t="str">
        <f>IF(OR(N525="",D525=""),"",IFERROR(INDEX('Facturi emise'!$G$5:$G$1004,MATCH(N525&amp;"|"&amp;D525,'Facturi emise'!$A$5:$A$1004,0)),""))</f>
        <v/>
      </c>
      <c r="F525" s="10" t="str">
        <f>IF(OR(N525="",D525=""),"",IFERROR(INDEX('Facturi emise'!$H$5:$H$1004,MATCH(N525&amp;"|"&amp;D525,'Facturi emise'!$A$5:$A$1004,0)),""))</f>
        <v/>
      </c>
      <c r="G525" s="24" t="str">
        <f>IF(OR(N525="",D525=""),"",IFERROR(INDEX('Facturi emise'!$I$5:$I$1004,MATCH(N525&amp;"|"&amp;D525,'Facturi emise'!$A$5:$A$1004,0)),""))</f>
        <v/>
      </c>
      <c r="H525" s="6"/>
      <c r="I525" s="14" t="str">
        <f>IF(OR(N525="",D525=""),"",IFERROR(INDEX('Facturi emise'!$J$5:$J$1004,MATCH(N525&amp;"|"&amp;D525,'Facturi emise'!$A$5:$A$1004,0)),""))</f>
        <v/>
      </c>
      <c r="J525" s="25" t="str">
        <f>IF(OR(N525="",D525=""),"",IFERROR(INDEX('Facturi emise'!$K$5:$K$1004,MATCH(N525&amp;"|"&amp;D525,'Facturi emise'!$A$5:$A$1004,0)),""))</f>
        <v/>
      </c>
      <c r="K525" s="26" t="str">
        <f t="shared" si="25"/>
        <v/>
      </c>
      <c r="L525" s="26" t="str">
        <f t="shared" si="26"/>
        <v/>
      </c>
      <c r="M525" s="27" t="str">
        <f>IF(B525="","",TRIM(IF(N525="","Factura storno nu există în registru. ",IF(ISNA(MATCH(N525&amp;"|"&amp;D525,'Facturi emise'!$A$5:$A$1004,0)),"Linia nu există în factura inițială. ",""))&amp;IF(N(H525)&lt;=0,"Lipsește cantitatea stornată. ","")&amp;IF(AND(N(I525)=IFERROR(INDEX('Facturi emise'!$J$5:$J$1004,MATCH(N525&amp;"|"&amp;D525,'Facturi emise'!$A$5:$A$1004,0)),0),SUMIFS($H$5:$H$1004,$N$5:$N$1004,N525,$D$5:$D$1004,D525,$I$5:$I$1004,I525)&gt;N(G525)),"Stornezi mai mult decât s-a facturat. ","")&amp;IF(AND(N(I525)&gt;0,N(I525)&lt;IFERROR(INDEX('Facturi emise'!$J$5:$J$1004,MATCH(N525&amp;"|"&amp;D525,'Facturi emise'!$A$5:$A$1004,0)),0)),"Reducere de preț pe unitate. ","")))</f>
        <v/>
      </c>
      <c r="N525" s="28" t="str">
        <f>IF(B525="","",IFERROR(INDEX('Registru stornări'!$D$5:$D$304,MATCH(B525,'Registru stornări'!$B$5:$B$304,0)),""))</f>
        <v/>
      </c>
    </row>
    <row r="526" spans="1:14" x14ac:dyDescent="0.2">
      <c r="A526" s="1" t="str">
        <f t="shared" si="24"/>
        <v/>
      </c>
      <c r="B526" s="9"/>
      <c r="C526" s="10" t="str">
        <f>IF(B526="","",COUNTIF(INDEX($B:$B,5):B526,B526))</f>
        <v/>
      </c>
      <c r="D526" s="9"/>
      <c r="E526" s="24" t="str">
        <f>IF(OR(N526="",D526=""),"",IFERROR(INDEX('Facturi emise'!$G$5:$G$1004,MATCH(N526&amp;"|"&amp;D526,'Facturi emise'!$A$5:$A$1004,0)),""))</f>
        <v/>
      </c>
      <c r="F526" s="10" t="str">
        <f>IF(OR(N526="",D526=""),"",IFERROR(INDEX('Facturi emise'!$H$5:$H$1004,MATCH(N526&amp;"|"&amp;D526,'Facturi emise'!$A$5:$A$1004,0)),""))</f>
        <v/>
      </c>
      <c r="G526" s="24" t="str">
        <f>IF(OR(N526="",D526=""),"",IFERROR(INDEX('Facturi emise'!$I$5:$I$1004,MATCH(N526&amp;"|"&amp;D526,'Facturi emise'!$A$5:$A$1004,0)),""))</f>
        <v/>
      </c>
      <c r="H526" s="6"/>
      <c r="I526" s="14" t="str">
        <f>IF(OR(N526="",D526=""),"",IFERROR(INDEX('Facturi emise'!$J$5:$J$1004,MATCH(N526&amp;"|"&amp;D526,'Facturi emise'!$A$5:$A$1004,0)),""))</f>
        <v/>
      </c>
      <c r="J526" s="25" t="str">
        <f>IF(OR(N526="",D526=""),"",IFERROR(INDEX('Facturi emise'!$K$5:$K$1004,MATCH(N526&amp;"|"&amp;D526,'Facturi emise'!$A$5:$A$1004,0)),""))</f>
        <v/>
      </c>
      <c r="K526" s="26" t="str">
        <f t="shared" si="25"/>
        <v/>
      </c>
      <c r="L526" s="26" t="str">
        <f t="shared" si="26"/>
        <v/>
      </c>
      <c r="M526" s="27" t="str">
        <f>IF(B526="","",TRIM(IF(N526="","Factura storno nu există în registru. ",IF(ISNA(MATCH(N526&amp;"|"&amp;D526,'Facturi emise'!$A$5:$A$1004,0)),"Linia nu există în factura inițială. ",""))&amp;IF(N(H526)&lt;=0,"Lipsește cantitatea stornată. ","")&amp;IF(AND(N(I526)=IFERROR(INDEX('Facturi emise'!$J$5:$J$1004,MATCH(N526&amp;"|"&amp;D526,'Facturi emise'!$A$5:$A$1004,0)),0),SUMIFS($H$5:$H$1004,$N$5:$N$1004,N526,$D$5:$D$1004,D526,$I$5:$I$1004,I526)&gt;N(G526)),"Stornezi mai mult decât s-a facturat. ","")&amp;IF(AND(N(I526)&gt;0,N(I526)&lt;IFERROR(INDEX('Facturi emise'!$J$5:$J$1004,MATCH(N526&amp;"|"&amp;D526,'Facturi emise'!$A$5:$A$1004,0)),0)),"Reducere de preț pe unitate. ","")))</f>
        <v/>
      </c>
      <c r="N526" s="28" t="str">
        <f>IF(B526="","",IFERROR(INDEX('Registru stornări'!$D$5:$D$304,MATCH(B526,'Registru stornări'!$B$5:$B$304,0)),""))</f>
        <v/>
      </c>
    </row>
    <row r="527" spans="1:14" x14ac:dyDescent="0.2">
      <c r="A527" s="1" t="str">
        <f t="shared" si="24"/>
        <v/>
      </c>
      <c r="B527" s="9"/>
      <c r="C527" s="10" t="str">
        <f>IF(B527="","",COUNTIF(INDEX($B:$B,5):B527,B527))</f>
        <v/>
      </c>
      <c r="D527" s="9"/>
      <c r="E527" s="24" t="str">
        <f>IF(OR(N527="",D527=""),"",IFERROR(INDEX('Facturi emise'!$G$5:$G$1004,MATCH(N527&amp;"|"&amp;D527,'Facturi emise'!$A$5:$A$1004,0)),""))</f>
        <v/>
      </c>
      <c r="F527" s="10" t="str">
        <f>IF(OR(N527="",D527=""),"",IFERROR(INDEX('Facturi emise'!$H$5:$H$1004,MATCH(N527&amp;"|"&amp;D527,'Facturi emise'!$A$5:$A$1004,0)),""))</f>
        <v/>
      </c>
      <c r="G527" s="24" t="str">
        <f>IF(OR(N527="",D527=""),"",IFERROR(INDEX('Facturi emise'!$I$5:$I$1004,MATCH(N527&amp;"|"&amp;D527,'Facturi emise'!$A$5:$A$1004,0)),""))</f>
        <v/>
      </c>
      <c r="H527" s="6"/>
      <c r="I527" s="14" t="str">
        <f>IF(OR(N527="",D527=""),"",IFERROR(INDEX('Facturi emise'!$J$5:$J$1004,MATCH(N527&amp;"|"&amp;D527,'Facturi emise'!$A$5:$A$1004,0)),""))</f>
        <v/>
      </c>
      <c r="J527" s="25" t="str">
        <f>IF(OR(N527="",D527=""),"",IFERROR(INDEX('Facturi emise'!$K$5:$K$1004,MATCH(N527&amp;"|"&amp;D527,'Facturi emise'!$A$5:$A$1004,0)),""))</f>
        <v/>
      </c>
      <c r="K527" s="26" t="str">
        <f t="shared" si="25"/>
        <v/>
      </c>
      <c r="L527" s="26" t="str">
        <f t="shared" si="26"/>
        <v/>
      </c>
      <c r="M527" s="27" t="str">
        <f>IF(B527="","",TRIM(IF(N527="","Factura storno nu există în registru. ",IF(ISNA(MATCH(N527&amp;"|"&amp;D527,'Facturi emise'!$A$5:$A$1004,0)),"Linia nu există în factura inițială. ",""))&amp;IF(N(H527)&lt;=0,"Lipsește cantitatea stornată. ","")&amp;IF(AND(N(I527)=IFERROR(INDEX('Facturi emise'!$J$5:$J$1004,MATCH(N527&amp;"|"&amp;D527,'Facturi emise'!$A$5:$A$1004,0)),0),SUMIFS($H$5:$H$1004,$N$5:$N$1004,N527,$D$5:$D$1004,D527,$I$5:$I$1004,I527)&gt;N(G527)),"Stornezi mai mult decât s-a facturat. ","")&amp;IF(AND(N(I527)&gt;0,N(I527)&lt;IFERROR(INDEX('Facturi emise'!$J$5:$J$1004,MATCH(N527&amp;"|"&amp;D527,'Facturi emise'!$A$5:$A$1004,0)),0)),"Reducere de preț pe unitate. ","")))</f>
        <v/>
      </c>
      <c r="N527" s="28" t="str">
        <f>IF(B527="","",IFERROR(INDEX('Registru stornări'!$D$5:$D$304,MATCH(B527,'Registru stornări'!$B$5:$B$304,0)),""))</f>
        <v/>
      </c>
    </row>
    <row r="528" spans="1:14" x14ac:dyDescent="0.2">
      <c r="A528" s="1" t="str">
        <f t="shared" si="24"/>
        <v/>
      </c>
      <c r="B528" s="9"/>
      <c r="C528" s="10" t="str">
        <f>IF(B528="","",COUNTIF(INDEX($B:$B,5):B528,B528))</f>
        <v/>
      </c>
      <c r="D528" s="9"/>
      <c r="E528" s="24" t="str">
        <f>IF(OR(N528="",D528=""),"",IFERROR(INDEX('Facturi emise'!$G$5:$G$1004,MATCH(N528&amp;"|"&amp;D528,'Facturi emise'!$A$5:$A$1004,0)),""))</f>
        <v/>
      </c>
      <c r="F528" s="10" t="str">
        <f>IF(OR(N528="",D528=""),"",IFERROR(INDEX('Facturi emise'!$H$5:$H$1004,MATCH(N528&amp;"|"&amp;D528,'Facturi emise'!$A$5:$A$1004,0)),""))</f>
        <v/>
      </c>
      <c r="G528" s="24" t="str">
        <f>IF(OR(N528="",D528=""),"",IFERROR(INDEX('Facturi emise'!$I$5:$I$1004,MATCH(N528&amp;"|"&amp;D528,'Facturi emise'!$A$5:$A$1004,0)),""))</f>
        <v/>
      </c>
      <c r="H528" s="6"/>
      <c r="I528" s="14" t="str">
        <f>IF(OR(N528="",D528=""),"",IFERROR(INDEX('Facturi emise'!$J$5:$J$1004,MATCH(N528&amp;"|"&amp;D528,'Facturi emise'!$A$5:$A$1004,0)),""))</f>
        <v/>
      </c>
      <c r="J528" s="25" t="str">
        <f>IF(OR(N528="",D528=""),"",IFERROR(INDEX('Facturi emise'!$K$5:$K$1004,MATCH(N528&amp;"|"&amp;D528,'Facturi emise'!$A$5:$A$1004,0)),""))</f>
        <v/>
      </c>
      <c r="K528" s="26" t="str">
        <f t="shared" si="25"/>
        <v/>
      </c>
      <c r="L528" s="26" t="str">
        <f t="shared" si="26"/>
        <v/>
      </c>
      <c r="M528" s="27" t="str">
        <f>IF(B528="","",TRIM(IF(N528="","Factura storno nu există în registru. ",IF(ISNA(MATCH(N528&amp;"|"&amp;D528,'Facturi emise'!$A$5:$A$1004,0)),"Linia nu există în factura inițială. ",""))&amp;IF(N(H528)&lt;=0,"Lipsește cantitatea stornată. ","")&amp;IF(AND(N(I528)=IFERROR(INDEX('Facturi emise'!$J$5:$J$1004,MATCH(N528&amp;"|"&amp;D528,'Facturi emise'!$A$5:$A$1004,0)),0),SUMIFS($H$5:$H$1004,$N$5:$N$1004,N528,$D$5:$D$1004,D528,$I$5:$I$1004,I528)&gt;N(G528)),"Stornezi mai mult decât s-a facturat. ","")&amp;IF(AND(N(I528)&gt;0,N(I528)&lt;IFERROR(INDEX('Facturi emise'!$J$5:$J$1004,MATCH(N528&amp;"|"&amp;D528,'Facturi emise'!$A$5:$A$1004,0)),0)),"Reducere de preț pe unitate. ","")))</f>
        <v/>
      </c>
      <c r="N528" s="28" t="str">
        <f>IF(B528="","",IFERROR(INDEX('Registru stornări'!$D$5:$D$304,MATCH(B528,'Registru stornări'!$B$5:$B$304,0)),""))</f>
        <v/>
      </c>
    </row>
    <row r="529" spans="1:14" x14ac:dyDescent="0.2">
      <c r="A529" s="1" t="str">
        <f t="shared" si="24"/>
        <v/>
      </c>
      <c r="B529" s="9"/>
      <c r="C529" s="10" t="str">
        <f>IF(B529="","",COUNTIF(INDEX($B:$B,5):B529,B529))</f>
        <v/>
      </c>
      <c r="D529" s="9"/>
      <c r="E529" s="24" t="str">
        <f>IF(OR(N529="",D529=""),"",IFERROR(INDEX('Facturi emise'!$G$5:$G$1004,MATCH(N529&amp;"|"&amp;D529,'Facturi emise'!$A$5:$A$1004,0)),""))</f>
        <v/>
      </c>
      <c r="F529" s="10" t="str">
        <f>IF(OR(N529="",D529=""),"",IFERROR(INDEX('Facturi emise'!$H$5:$H$1004,MATCH(N529&amp;"|"&amp;D529,'Facturi emise'!$A$5:$A$1004,0)),""))</f>
        <v/>
      </c>
      <c r="G529" s="24" t="str">
        <f>IF(OR(N529="",D529=""),"",IFERROR(INDEX('Facturi emise'!$I$5:$I$1004,MATCH(N529&amp;"|"&amp;D529,'Facturi emise'!$A$5:$A$1004,0)),""))</f>
        <v/>
      </c>
      <c r="H529" s="6"/>
      <c r="I529" s="14" t="str">
        <f>IF(OR(N529="",D529=""),"",IFERROR(INDEX('Facturi emise'!$J$5:$J$1004,MATCH(N529&amp;"|"&amp;D529,'Facturi emise'!$A$5:$A$1004,0)),""))</f>
        <v/>
      </c>
      <c r="J529" s="25" t="str">
        <f>IF(OR(N529="",D529=""),"",IFERROR(INDEX('Facturi emise'!$K$5:$K$1004,MATCH(N529&amp;"|"&amp;D529,'Facturi emise'!$A$5:$A$1004,0)),""))</f>
        <v/>
      </c>
      <c r="K529" s="26" t="str">
        <f t="shared" si="25"/>
        <v/>
      </c>
      <c r="L529" s="26" t="str">
        <f t="shared" si="26"/>
        <v/>
      </c>
      <c r="M529" s="27" t="str">
        <f>IF(B529="","",TRIM(IF(N529="","Factura storno nu există în registru. ",IF(ISNA(MATCH(N529&amp;"|"&amp;D529,'Facturi emise'!$A$5:$A$1004,0)),"Linia nu există în factura inițială. ",""))&amp;IF(N(H529)&lt;=0,"Lipsește cantitatea stornată. ","")&amp;IF(AND(N(I529)=IFERROR(INDEX('Facturi emise'!$J$5:$J$1004,MATCH(N529&amp;"|"&amp;D529,'Facturi emise'!$A$5:$A$1004,0)),0),SUMIFS($H$5:$H$1004,$N$5:$N$1004,N529,$D$5:$D$1004,D529,$I$5:$I$1004,I529)&gt;N(G529)),"Stornezi mai mult decât s-a facturat. ","")&amp;IF(AND(N(I529)&gt;0,N(I529)&lt;IFERROR(INDEX('Facturi emise'!$J$5:$J$1004,MATCH(N529&amp;"|"&amp;D529,'Facturi emise'!$A$5:$A$1004,0)),0)),"Reducere de preț pe unitate. ","")))</f>
        <v/>
      </c>
      <c r="N529" s="28" t="str">
        <f>IF(B529="","",IFERROR(INDEX('Registru stornări'!$D$5:$D$304,MATCH(B529,'Registru stornări'!$B$5:$B$304,0)),""))</f>
        <v/>
      </c>
    </row>
    <row r="530" spans="1:14" x14ac:dyDescent="0.2">
      <c r="A530" s="1" t="str">
        <f t="shared" si="24"/>
        <v/>
      </c>
      <c r="B530" s="9"/>
      <c r="C530" s="10" t="str">
        <f>IF(B530="","",COUNTIF(INDEX($B:$B,5):B530,B530))</f>
        <v/>
      </c>
      <c r="D530" s="9"/>
      <c r="E530" s="24" t="str">
        <f>IF(OR(N530="",D530=""),"",IFERROR(INDEX('Facturi emise'!$G$5:$G$1004,MATCH(N530&amp;"|"&amp;D530,'Facturi emise'!$A$5:$A$1004,0)),""))</f>
        <v/>
      </c>
      <c r="F530" s="10" t="str">
        <f>IF(OR(N530="",D530=""),"",IFERROR(INDEX('Facturi emise'!$H$5:$H$1004,MATCH(N530&amp;"|"&amp;D530,'Facturi emise'!$A$5:$A$1004,0)),""))</f>
        <v/>
      </c>
      <c r="G530" s="24" t="str">
        <f>IF(OR(N530="",D530=""),"",IFERROR(INDEX('Facturi emise'!$I$5:$I$1004,MATCH(N530&amp;"|"&amp;D530,'Facturi emise'!$A$5:$A$1004,0)),""))</f>
        <v/>
      </c>
      <c r="H530" s="6"/>
      <c r="I530" s="14" t="str">
        <f>IF(OR(N530="",D530=""),"",IFERROR(INDEX('Facturi emise'!$J$5:$J$1004,MATCH(N530&amp;"|"&amp;D530,'Facturi emise'!$A$5:$A$1004,0)),""))</f>
        <v/>
      </c>
      <c r="J530" s="25" t="str">
        <f>IF(OR(N530="",D530=""),"",IFERROR(INDEX('Facturi emise'!$K$5:$K$1004,MATCH(N530&amp;"|"&amp;D530,'Facturi emise'!$A$5:$A$1004,0)),""))</f>
        <v/>
      </c>
      <c r="K530" s="26" t="str">
        <f t="shared" si="25"/>
        <v/>
      </c>
      <c r="L530" s="26" t="str">
        <f t="shared" si="26"/>
        <v/>
      </c>
      <c r="M530" s="27" t="str">
        <f>IF(B530="","",TRIM(IF(N530="","Factura storno nu există în registru. ",IF(ISNA(MATCH(N530&amp;"|"&amp;D530,'Facturi emise'!$A$5:$A$1004,0)),"Linia nu există în factura inițială. ",""))&amp;IF(N(H530)&lt;=0,"Lipsește cantitatea stornată. ","")&amp;IF(AND(N(I530)=IFERROR(INDEX('Facturi emise'!$J$5:$J$1004,MATCH(N530&amp;"|"&amp;D530,'Facturi emise'!$A$5:$A$1004,0)),0),SUMIFS($H$5:$H$1004,$N$5:$N$1004,N530,$D$5:$D$1004,D530,$I$5:$I$1004,I530)&gt;N(G530)),"Stornezi mai mult decât s-a facturat. ","")&amp;IF(AND(N(I530)&gt;0,N(I530)&lt;IFERROR(INDEX('Facturi emise'!$J$5:$J$1004,MATCH(N530&amp;"|"&amp;D530,'Facturi emise'!$A$5:$A$1004,0)),0)),"Reducere de preț pe unitate. ","")))</f>
        <v/>
      </c>
      <c r="N530" s="28" t="str">
        <f>IF(B530="","",IFERROR(INDEX('Registru stornări'!$D$5:$D$304,MATCH(B530,'Registru stornări'!$B$5:$B$304,0)),""))</f>
        <v/>
      </c>
    </row>
    <row r="531" spans="1:14" x14ac:dyDescent="0.2">
      <c r="A531" s="1" t="str">
        <f t="shared" si="24"/>
        <v/>
      </c>
      <c r="B531" s="9"/>
      <c r="C531" s="10" t="str">
        <f>IF(B531="","",COUNTIF(INDEX($B:$B,5):B531,B531))</f>
        <v/>
      </c>
      <c r="D531" s="9"/>
      <c r="E531" s="24" t="str">
        <f>IF(OR(N531="",D531=""),"",IFERROR(INDEX('Facturi emise'!$G$5:$G$1004,MATCH(N531&amp;"|"&amp;D531,'Facturi emise'!$A$5:$A$1004,0)),""))</f>
        <v/>
      </c>
      <c r="F531" s="10" t="str">
        <f>IF(OR(N531="",D531=""),"",IFERROR(INDEX('Facturi emise'!$H$5:$H$1004,MATCH(N531&amp;"|"&amp;D531,'Facturi emise'!$A$5:$A$1004,0)),""))</f>
        <v/>
      </c>
      <c r="G531" s="24" t="str">
        <f>IF(OR(N531="",D531=""),"",IFERROR(INDEX('Facturi emise'!$I$5:$I$1004,MATCH(N531&amp;"|"&amp;D531,'Facturi emise'!$A$5:$A$1004,0)),""))</f>
        <v/>
      </c>
      <c r="H531" s="6"/>
      <c r="I531" s="14" t="str">
        <f>IF(OR(N531="",D531=""),"",IFERROR(INDEX('Facturi emise'!$J$5:$J$1004,MATCH(N531&amp;"|"&amp;D531,'Facturi emise'!$A$5:$A$1004,0)),""))</f>
        <v/>
      </c>
      <c r="J531" s="25" t="str">
        <f>IF(OR(N531="",D531=""),"",IFERROR(INDEX('Facturi emise'!$K$5:$K$1004,MATCH(N531&amp;"|"&amp;D531,'Facturi emise'!$A$5:$A$1004,0)),""))</f>
        <v/>
      </c>
      <c r="K531" s="26" t="str">
        <f t="shared" si="25"/>
        <v/>
      </c>
      <c r="L531" s="26" t="str">
        <f t="shared" si="26"/>
        <v/>
      </c>
      <c r="M531" s="27" t="str">
        <f>IF(B531="","",TRIM(IF(N531="","Factura storno nu există în registru. ",IF(ISNA(MATCH(N531&amp;"|"&amp;D531,'Facturi emise'!$A$5:$A$1004,0)),"Linia nu există în factura inițială. ",""))&amp;IF(N(H531)&lt;=0,"Lipsește cantitatea stornată. ","")&amp;IF(AND(N(I531)=IFERROR(INDEX('Facturi emise'!$J$5:$J$1004,MATCH(N531&amp;"|"&amp;D531,'Facturi emise'!$A$5:$A$1004,0)),0),SUMIFS($H$5:$H$1004,$N$5:$N$1004,N531,$D$5:$D$1004,D531,$I$5:$I$1004,I531)&gt;N(G531)),"Stornezi mai mult decât s-a facturat. ","")&amp;IF(AND(N(I531)&gt;0,N(I531)&lt;IFERROR(INDEX('Facturi emise'!$J$5:$J$1004,MATCH(N531&amp;"|"&amp;D531,'Facturi emise'!$A$5:$A$1004,0)),0)),"Reducere de preț pe unitate. ","")))</f>
        <v/>
      </c>
      <c r="N531" s="28" t="str">
        <f>IF(B531="","",IFERROR(INDEX('Registru stornări'!$D$5:$D$304,MATCH(B531,'Registru stornări'!$B$5:$B$304,0)),""))</f>
        <v/>
      </c>
    </row>
    <row r="532" spans="1:14" x14ac:dyDescent="0.2">
      <c r="A532" s="1" t="str">
        <f t="shared" si="24"/>
        <v/>
      </c>
      <c r="B532" s="9"/>
      <c r="C532" s="10" t="str">
        <f>IF(B532="","",COUNTIF(INDEX($B:$B,5):B532,B532))</f>
        <v/>
      </c>
      <c r="D532" s="9"/>
      <c r="E532" s="24" t="str">
        <f>IF(OR(N532="",D532=""),"",IFERROR(INDEX('Facturi emise'!$G$5:$G$1004,MATCH(N532&amp;"|"&amp;D532,'Facturi emise'!$A$5:$A$1004,0)),""))</f>
        <v/>
      </c>
      <c r="F532" s="10" t="str">
        <f>IF(OR(N532="",D532=""),"",IFERROR(INDEX('Facturi emise'!$H$5:$H$1004,MATCH(N532&amp;"|"&amp;D532,'Facturi emise'!$A$5:$A$1004,0)),""))</f>
        <v/>
      </c>
      <c r="G532" s="24" t="str">
        <f>IF(OR(N532="",D532=""),"",IFERROR(INDEX('Facturi emise'!$I$5:$I$1004,MATCH(N532&amp;"|"&amp;D532,'Facturi emise'!$A$5:$A$1004,0)),""))</f>
        <v/>
      </c>
      <c r="H532" s="6"/>
      <c r="I532" s="14" t="str">
        <f>IF(OR(N532="",D532=""),"",IFERROR(INDEX('Facturi emise'!$J$5:$J$1004,MATCH(N532&amp;"|"&amp;D532,'Facturi emise'!$A$5:$A$1004,0)),""))</f>
        <v/>
      </c>
      <c r="J532" s="25" t="str">
        <f>IF(OR(N532="",D532=""),"",IFERROR(INDEX('Facturi emise'!$K$5:$K$1004,MATCH(N532&amp;"|"&amp;D532,'Facturi emise'!$A$5:$A$1004,0)),""))</f>
        <v/>
      </c>
      <c r="K532" s="26" t="str">
        <f t="shared" si="25"/>
        <v/>
      </c>
      <c r="L532" s="26" t="str">
        <f t="shared" si="26"/>
        <v/>
      </c>
      <c r="M532" s="27" t="str">
        <f>IF(B532="","",TRIM(IF(N532="","Factura storno nu există în registru. ",IF(ISNA(MATCH(N532&amp;"|"&amp;D532,'Facturi emise'!$A$5:$A$1004,0)),"Linia nu există în factura inițială. ",""))&amp;IF(N(H532)&lt;=0,"Lipsește cantitatea stornată. ","")&amp;IF(AND(N(I532)=IFERROR(INDEX('Facturi emise'!$J$5:$J$1004,MATCH(N532&amp;"|"&amp;D532,'Facturi emise'!$A$5:$A$1004,0)),0),SUMIFS($H$5:$H$1004,$N$5:$N$1004,N532,$D$5:$D$1004,D532,$I$5:$I$1004,I532)&gt;N(G532)),"Stornezi mai mult decât s-a facturat. ","")&amp;IF(AND(N(I532)&gt;0,N(I532)&lt;IFERROR(INDEX('Facturi emise'!$J$5:$J$1004,MATCH(N532&amp;"|"&amp;D532,'Facturi emise'!$A$5:$A$1004,0)),0)),"Reducere de preț pe unitate. ","")))</f>
        <v/>
      </c>
      <c r="N532" s="28" t="str">
        <f>IF(B532="","",IFERROR(INDEX('Registru stornări'!$D$5:$D$304,MATCH(B532,'Registru stornări'!$B$5:$B$304,0)),""))</f>
        <v/>
      </c>
    </row>
    <row r="533" spans="1:14" x14ac:dyDescent="0.2">
      <c r="A533" s="1" t="str">
        <f t="shared" si="24"/>
        <v/>
      </c>
      <c r="B533" s="9"/>
      <c r="C533" s="10" t="str">
        <f>IF(B533="","",COUNTIF(INDEX($B:$B,5):B533,B533))</f>
        <v/>
      </c>
      <c r="D533" s="9"/>
      <c r="E533" s="24" t="str">
        <f>IF(OR(N533="",D533=""),"",IFERROR(INDEX('Facturi emise'!$G$5:$G$1004,MATCH(N533&amp;"|"&amp;D533,'Facturi emise'!$A$5:$A$1004,0)),""))</f>
        <v/>
      </c>
      <c r="F533" s="10" t="str">
        <f>IF(OR(N533="",D533=""),"",IFERROR(INDEX('Facturi emise'!$H$5:$H$1004,MATCH(N533&amp;"|"&amp;D533,'Facturi emise'!$A$5:$A$1004,0)),""))</f>
        <v/>
      </c>
      <c r="G533" s="24" t="str">
        <f>IF(OR(N533="",D533=""),"",IFERROR(INDEX('Facturi emise'!$I$5:$I$1004,MATCH(N533&amp;"|"&amp;D533,'Facturi emise'!$A$5:$A$1004,0)),""))</f>
        <v/>
      </c>
      <c r="H533" s="6"/>
      <c r="I533" s="14" t="str">
        <f>IF(OR(N533="",D533=""),"",IFERROR(INDEX('Facturi emise'!$J$5:$J$1004,MATCH(N533&amp;"|"&amp;D533,'Facturi emise'!$A$5:$A$1004,0)),""))</f>
        <v/>
      </c>
      <c r="J533" s="25" t="str">
        <f>IF(OR(N533="",D533=""),"",IFERROR(INDEX('Facturi emise'!$K$5:$K$1004,MATCH(N533&amp;"|"&amp;D533,'Facturi emise'!$A$5:$A$1004,0)),""))</f>
        <v/>
      </c>
      <c r="K533" s="26" t="str">
        <f t="shared" si="25"/>
        <v/>
      </c>
      <c r="L533" s="26" t="str">
        <f t="shared" si="26"/>
        <v/>
      </c>
      <c r="M533" s="27" t="str">
        <f>IF(B533="","",TRIM(IF(N533="","Factura storno nu există în registru. ",IF(ISNA(MATCH(N533&amp;"|"&amp;D533,'Facturi emise'!$A$5:$A$1004,0)),"Linia nu există în factura inițială. ",""))&amp;IF(N(H533)&lt;=0,"Lipsește cantitatea stornată. ","")&amp;IF(AND(N(I533)=IFERROR(INDEX('Facturi emise'!$J$5:$J$1004,MATCH(N533&amp;"|"&amp;D533,'Facturi emise'!$A$5:$A$1004,0)),0),SUMIFS($H$5:$H$1004,$N$5:$N$1004,N533,$D$5:$D$1004,D533,$I$5:$I$1004,I533)&gt;N(G533)),"Stornezi mai mult decât s-a facturat. ","")&amp;IF(AND(N(I533)&gt;0,N(I533)&lt;IFERROR(INDEX('Facturi emise'!$J$5:$J$1004,MATCH(N533&amp;"|"&amp;D533,'Facturi emise'!$A$5:$A$1004,0)),0)),"Reducere de preț pe unitate. ","")))</f>
        <v/>
      </c>
      <c r="N533" s="28" t="str">
        <f>IF(B533="","",IFERROR(INDEX('Registru stornări'!$D$5:$D$304,MATCH(B533,'Registru stornări'!$B$5:$B$304,0)),""))</f>
        <v/>
      </c>
    </row>
    <row r="534" spans="1:14" x14ac:dyDescent="0.2">
      <c r="A534" s="1" t="str">
        <f t="shared" si="24"/>
        <v/>
      </c>
      <c r="B534" s="9"/>
      <c r="C534" s="10" t="str">
        <f>IF(B534="","",COUNTIF(INDEX($B:$B,5):B534,B534))</f>
        <v/>
      </c>
      <c r="D534" s="9"/>
      <c r="E534" s="24" t="str">
        <f>IF(OR(N534="",D534=""),"",IFERROR(INDEX('Facturi emise'!$G$5:$G$1004,MATCH(N534&amp;"|"&amp;D534,'Facturi emise'!$A$5:$A$1004,0)),""))</f>
        <v/>
      </c>
      <c r="F534" s="10" t="str">
        <f>IF(OR(N534="",D534=""),"",IFERROR(INDEX('Facturi emise'!$H$5:$H$1004,MATCH(N534&amp;"|"&amp;D534,'Facturi emise'!$A$5:$A$1004,0)),""))</f>
        <v/>
      </c>
      <c r="G534" s="24" t="str">
        <f>IF(OR(N534="",D534=""),"",IFERROR(INDEX('Facturi emise'!$I$5:$I$1004,MATCH(N534&amp;"|"&amp;D534,'Facturi emise'!$A$5:$A$1004,0)),""))</f>
        <v/>
      </c>
      <c r="H534" s="6"/>
      <c r="I534" s="14" t="str">
        <f>IF(OR(N534="",D534=""),"",IFERROR(INDEX('Facturi emise'!$J$5:$J$1004,MATCH(N534&amp;"|"&amp;D534,'Facturi emise'!$A$5:$A$1004,0)),""))</f>
        <v/>
      </c>
      <c r="J534" s="25" t="str">
        <f>IF(OR(N534="",D534=""),"",IFERROR(INDEX('Facturi emise'!$K$5:$K$1004,MATCH(N534&amp;"|"&amp;D534,'Facturi emise'!$A$5:$A$1004,0)),""))</f>
        <v/>
      </c>
      <c r="K534" s="26" t="str">
        <f t="shared" si="25"/>
        <v/>
      </c>
      <c r="L534" s="26" t="str">
        <f t="shared" si="26"/>
        <v/>
      </c>
      <c r="M534" s="27" t="str">
        <f>IF(B534="","",TRIM(IF(N534="","Factura storno nu există în registru. ",IF(ISNA(MATCH(N534&amp;"|"&amp;D534,'Facturi emise'!$A$5:$A$1004,0)),"Linia nu există în factura inițială. ",""))&amp;IF(N(H534)&lt;=0,"Lipsește cantitatea stornată. ","")&amp;IF(AND(N(I534)=IFERROR(INDEX('Facturi emise'!$J$5:$J$1004,MATCH(N534&amp;"|"&amp;D534,'Facturi emise'!$A$5:$A$1004,0)),0),SUMIFS($H$5:$H$1004,$N$5:$N$1004,N534,$D$5:$D$1004,D534,$I$5:$I$1004,I534)&gt;N(G534)),"Stornezi mai mult decât s-a facturat. ","")&amp;IF(AND(N(I534)&gt;0,N(I534)&lt;IFERROR(INDEX('Facturi emise'!$J$5:$J$1004,MATCH(N534&amp;"|"&amp;D534,'Facturi emise'!$A$5:$A$1004,0)),0)),"Reducere de preț pe unitate. ","")))</f>
        <v/>
      </c>
      <c r="N534" s="28" t="str">
        <f>IF(B534="","",IFERROR(INDEX('Registru stornări'!$D$5:$D$304,MATCH(B534,'Registru stornări'!$B$5:$B$304,0)),""))</f>
        <v/>
      </c>
    </row>
    <row r="535" spans="1:14" x14ac:dyDescent="0.2">
      <c r="A535" s="1" t="str">
        <f t="shared" si="24"/>
        <v/>
      </c>
      <c r="B535" s="9"/>
      <c r="C535" s="10" t="str">
        <f>IF(B535="","",COUNTIF(INDEX($B:$B,5):B535,B535))</f>
        <v/>
      </c>
      <c r="D535" s="9"/>
      <c r="E535" s="24" t="str">
        <f>IF(OR(N535="",D535=""),"",IFERROR(INDEX('Facturi emise'!$G$5:$G$1004,MATCH(N535&amp;"|"&amp;D535,'Facturi emise'!$A$5:$A$1004,0)),""))</f>
        <v/>
      </c>
      <c r="F535" s="10" t="str">
        <f>IF(OR(N535="",D535=""),"",IFERROR(INDEX('Facturi emise'!$H$5:$H$1004,MATCH(N535&amp;"|"&amp;D535,'Facturi emise'!$A$5:$A$1004,0)),""))</f>
        <v/>
      </c>
      <c r="G535" s="24" t="str">
        <f>IF(OR(N535="",D535=""),"",IFERROR(INDEX('Facturi emise'!$I$5:$I$1004,MATCH(N535&amp;"|"&amp;D535,'Facturi emise'!$A$5:$A$1004,0)),""))</f>
        <v/>
      </c>
      <c r="H535" s="6"/>
      <c r="I535" s="14" t="str">
        <f>IF(OR(N535="",D535=""),"",IFERROR(INDEX('Facturi emise'!$J$5:$J$1004,MATCH(N535&amp;"|"&amp;D535,'Facturi emise'!$A$5:$A$1004,0)),""))</f>
        <v/>
      </c>
      <c r="J535" s="25" t="str">
        <f>IF(OR(N535="",D535=""),"",IFERROR(INDEX('Facturi emise'!$K$5:$K$1004,MATCH(N535&amp;"|"&amp;D535,'Facturi emise'!$A$5:$A$1004,0)),""))</f>
        <v/>
      </c>
      <c r="K535" s="26" t="str">
        <f t="shared" si="25"/>
        <v/>
      </c>
      <c r="L535" s="26" t="str">
        <f t="shared" si="26"/>
        <v/>
      </c>
      <c r="M535" s="27" t="str">
        <f>IF(B535="","",TRIM(IF(N535="","Factura storno nu există în registru. ",IF(ISNA(MATCH(N535&amp;"|"&amp;D535,'Facturi emise'!$A$5:$A$1004,0)),"Linia nu există în factura inițială. ",""))&amp;IF(N(H535)&lt;=0,"Lipsește cantitatea stornată. ","")&amp;IF(AND(N(I535)=IFERROR(INDEX('Facturi emise'!$J$5:$J$1004,MATCH(N535&amp;"|"&amp;D535,'Facturi emise'!$A$5:$A$1004,0)),0),SUMIFS($H$5:$H$1004,$N$5:$N$1004,N535,$D$5:$D$1004,D535,$I$5:$I$1004,I535)&gt;N(G535)),"Stornezi mai mult decât s-a facturat. ","")&amp;IF(AND(N(I535)&gt;0,N(I535)&lt;IFERROR(INDEX('Facturi emise'!$J$5:$J$1004,MATCH(N535&amp;"|"&amp;D535,'Facturi emise'!$A$5:$A$1004,0)),0)),"Reducere de preț pe unitate. ","")))</f>
        <v/>
      </c>
      <c r="N535" s="28" t="str">
        <f>IF(B535="","",IFERROR(INDEX('Registru stornări'!$D$5:$D$304,MATCH(B535,'Registru stornări'!$B$5:$B$304,0)),""))</f>
        <v/>
      </c>
    </row>
    <row r="536" spans="1:14" x14ac:dyDescent="0.2">
      <c r="A536" s="1" t="str">
        <f t="shared" si="24"/>
        <v/>
      </c>
      <c r="B536" s="9"/>
      <c r="C536" s="10" t="str">
        <f>IF(B536="","",COUNTIF(INDEX($B:$B,5):B536,B536))</f>
        <v/>
      </c>
      <c r="D536" s="9"/>
      <c r="E536" s="24" t="str">
        <f>IF(OR(N536="",D536=""),"",IFERROR(INDEX('Facturi emise'!$G$5:$G$1004,MATCH(N536&amp;"|"&amp;D536,'Facturi emise'!$A$5:$A$1004,0)),""))</f>
        <v/>
      </c>
      <c r="F536" s="10" t="str">
        <f>IF(OR(N536="",D536=""),"",IFERROR(INDEX('Facturi emise'!$H$5:$H$1004,MATCH(N536&amp;"|"&amp;D536,'Facturi emise'!$A$5:$A$1004,0)),""))</f>
        <v/>
      </c>
      <c r="G536" s="24" t="str">
        <f>IF(OR(N536="",D536=""),"",IFERROR(INDEX('Facturi emise'!$I$5:$I$1004,MATCH(N536&amp;"|"&amp;D536,'Facturi emise'!$A$5:$A$1004,0)),""))</f>
        <v/>
      </c>
      <c r="H536" s="6"/>
      <c r="I536" s="14" t="str">
        <f>IF(OR(N536="",D536=""),"",IFERROR(INDEX('Facturi emise'!$J$5:$J$1004,MATCH(N536&amp;"|"&amp;D536,'Facturi emise'!$A$5:$A$1004,0)),""))</f>
        <v/>
      </c>
      <c r="J536" s="25" t="str">
        <f>IF(OR(N536="",D536=""),"",IFERROR(INDEX('Facturi emise'!$K$5:$K$1004,MATCH(N536&amp;"|"&amp;D536,'Facturi emise'!$A$5:$A$1004,0)),""))</f>
        <v/>
      </c>
      <c r="K536" s="26" t="str">
        <f t="shared" si="25"/>
        <v/>
      </c>
      <c r="L536" s="26" t="str">
        <f t="shared" si="26"/>
        <v/>
      </c>
      <c r="M536" s="27" t="str">
        <f>IF(B536="","",TRIM(IF(N536="","Factura storno nu există în registru. ",IF(ISNA(MATCH(N536&amp;"|"&amp;D536,'Facturi emise'!$A$5:$A$1004,0)),"Linia nu există în factura inițială. ",""))&amp;IF(N(H536)&lt;=0,"Lipsește cantitatea stornată. ","")&amp;IF(AND(N(I536)=IFERROR(INDEX('Facturi emise'!$J$5:$J$1004,MATCH(N536&amp;"|"&amp;D536,'Facturi emise'!$A$5:$A$1004,0)),0),SUMIFS($H$5:$H$1004,$N$5:$N$1004,N536,$D$5:$D$1004,D536,$I$5:$I$1004,I536)&gt;N(G536)),"Stornezi mai mult decât s-a facturat. ","")&amp;IF(AND(N(I536)&gt;0,N(I536)&lt;IFERROR(INDEX('Facturi emise'!$J$5:$J$1004,MATCH(N536&amp;"|"&amp;D536,'Facturi emise'!$A$5:$A$1004,0)),0)),"Reducere de preț pe unitate. ","")))</f>
        <v/>
      </c>
      <c r="N536" s="28" t="str">
        <f>IF(B536="","",IFERROR(INDEX('Registru stornări'!$D$5:$D$304,MATCH(B536,'Registru stornări'!$B$5:$B$304,0)),""))</f>
        <v/>
      </c>
    </row>
    <row r="537" spans="1:14" x14ac:dyDescent="0.2">
      <c r="A537" s="1" t="str">
        <f t="shared" si="24"/>
        <v/>
      </c>
      <c r="B537" s="9"/>
      <c r="C537" s="10" t="str">
        <f>IF(B537="","",COUNTIF(INDEX($B:$B,5):B537,B537))</f>
        <v/>
      </c>
      <c r="D537" s="9"/>
      <c r="E537" s="24" t="str">
        <f>IF(OR(N537="",D537=""),"",IFERROR(INDEX('Facturi emise'!$G$5:$G$1004,MATCH(N537&amp;"|"&amp;D537,'Facturi emise'!$A$5:$A$1004,0)),""))</f>
        <v/>
      </c>
      <c r="F537" s="10" t="str">
        <f>IF(OR(N537="",D537=""),"",IFERROR(INDEX('Facturi emise'!$H$5:$H$1004,MATCH(N537&amp;"|"&amp;D537,'Facturi emise'!$A$5:$A$1004,0)),""))</f>
        <v/>
      </c>
      <c r="G537" s="24" t="str">
        <f>IF(OR(N537="",D537=""),"",IFERROR(INDEX('Facturi emise'!$I$5:$I$1004,MATCH(N537&amp;"|"&amp;D537,'Facturi emise'!$A$5:$A$1004,0)),""))</f>
        <v/>
      </c>
      <c r="H537" s="6"/>
      <c r="I537" s="14" t="str">
        <f>IF(OR(N537="",D537=""),"",IFERROR(INDEX('Facturi emise'!$J$5:$J$1004,MATCH(N537&amp;"|"&amp;D537,'Facturi emise'!$A$5:$A$1004,0)),""))</f>
        <v/>
      </c>
      <c r="J537" s="25" t="str">
        <f>IF(OR(N537="",D537=""),"",IFERROR(INDEX('Facturi emise'!$K$5:$K$1004,MATCH(N537&amp;"|"&amp;D537,'Facturi emise'!$A$5:$A$1004,0)),""))</f>
        <v/>
      </c>
      <c r="K537" s="26" t="str">
        <f t="shared" si="25"/>
        <v/>
      </c>
      <c r="L537" s="26" t="str">
        <f t="shared" si="26"/>
        <v/>
      </c>
      <c r="M537" s="27" t="str">
        <f>IF(B537="","",TRIM(IF(N537="","Factura storno nu există în registru. ",IF(ISNA(MATCH(N537&amp;"|"&amp;D537,'Facturi emise'!$A$5:$A$1004,0)),"Linia nu există în factura inițială. ",""))&amp;IF(N(H537)&lt;=0,"Lipsește cantitatea stornată. ","")&amp;IF(AND(N(I537)=IFERROR(INDEX('Facturi emise'!$J$5:$J$1004,MATCH(N537&amp;"|"&amp;D537,'Facturi emise'!$A$5:$A$1004,0)),0),SUMIFS($H$5:$H$1004,$N$5:$N$1004,N537,$D$5:$D$1004,D537,$I$5:$I$1004,I537)&gt;N(G537)),"Stornezi mai mult decât s-a facturat. ","")&amp;IF(AND(N(I537)&gt;0,N(I537)&lt;IFERROR(INDEX('Facturi emise'!$J$5:$J$1004,MATCH(N537&amp;"|"&amp;D537,'Facturi emise'!$A$5:$A$1004,0)),0)),"Reducere de preț pe unitate. ","")))</f>
        <v/>
      </c>
      <c r="N537" s="28" t="str">
        <f>IF(B537="","",IFERROR(INDEX('Registru stornări'!$D$5:$D$304,MATCH(B537,'Registru stornări'!$B$5:$B$304,0)),""))</f>
        <v/>
      </c>
    </row>
    <row r="538" spans="1:14" x14ac:dyDescent="0.2">
      <c r="A538" s="1" t="str">
        <f t="shared" si="24"/>
        <v/>
      </c>
      <c r="B538" s="9"/>
      <c r="C538" s="10" t="str">
        <f>IF(B538="","",COUNTIF(INDEX($B:$B,5):B538,B538))</f>
        <v/>
      </c>
      <c r="D538" s="9"/>
      <c r="E538" s="24" t="str">
        <f>IF(OR(N538="",D538=""),"",IFERROR(INDEX('Facturi emise'!$G$5:$G$1004,MATCH(N538&amp;"|"&amp;D538,'Facturi emise'!$A$5:$A$1004,0)),""))</f>
        <v/>
      </c>
      <c r="F538" s="10" t="str">
        <f>IF(OR(N538="",D538=""),"",IFERROR(INDEX('Facturi emise'!$H$5:$H$1004,MATCH(N538&amp;"|"&amp;D538,'Facturi emise'!$A$5:$A$1004,0)),""))</f>
        <v/>
      </c>
      <c r="G538" s="24" t="str">
        <f>IF(OR(N538="",D538=""),"",IFERROR(INDEX('Facturi emise'!$I$5:$I$1004,MATCH(N538&amp;"|"&amp;D538,'Facturi emise'!$A$5:$A$1004,0)),""))</f>
        <v/>
      </c>
      <c r="H538" s="6"/>
      <c r="I538" s="14" t="str">
        <f>IF(OR(N538="",D538=""),"",IFERROR(INDEX('Facturi emise'!$J$5:$J$1004,MATCH(N538&amp;"|"&amp;D538,'Facturi emise'!$A$5:$A$1004,0)),""))</f>
        <v/>
      </c>
      <c r="J538" s="25" t="str">
        <f>IF(OR(N538="",D538=""),"",IFERROR(INDEX('Facturi emise'!$K$5:$K$1004,MATCH(N538&amp;"|"&amp;D538,'Facturi emise'!$A$5:$A$1004,0)),""))</f>
        <v/>
      </c>
      <c r="K538" s="26" t="str">
        <f t="shared" si="25"/>
        <v/>
      </c>
      <c r="L538" s="26" t="str">
        <f t="shared" si="26"/>
        <v/>
      </c>
      <c r="M538" s="27" t="str">
        <f>IF(B538="","",TRIM(IF(N538="","Factura storno nu există în registru. ",IF(ISNA(MATCH(N538&amp;"|"&amp;D538,'Facturi emise'!$A$5:$A$1004,0)),"Linia nu există în factura inițială. ",""))&amp;IF(N(H538)&lt;=0,"Lipsește cantitatea stornată. ","")&amp;IF(AND(N(I538)=IFERROR(INDEX('Facturi emise'!$J$5:$J$1004,MATCH(N538&amp;"|"&amp;D538,'Facturi emise'!$A$5:$A$1004,0)),0),SUMIFS($H$5:$H$1004,$N$5:$N$1004,N538,$D$5:$D$1004,D538,$I$5:$I$1004,I538)&gt;N(G538)),"Stornezi mai mult decât s-a facturat. ","")&amp;IF(AND(N(I538)&gt;0,N(I538)&lt;IFERROR(INDEX('Facturi emise'!$J$5:$J$1004,MATCH(N538&amp;"|"&amp;D538,'Facturi emise'!$A$5:$A$1004,0)),0)),"Reducere de preț pe unitate. ","")))</f>
        <v/>
      </c>
      <c r="N538" s="28" t="str">
        <f>IF(B538="","",IFERROR(INDEX('Registru stornări'!$D$5:$D$304,MATCH(B538,'Registru stornări'!$B$5:$B$304,0)),""))</f>
        <v/>
      </c>
    </row>
    <row r="539" spans="1:14" x14ac:dyDescent="0.2">
      <c r="A539" s="1" t="str">
        <f t="shared" si="24"/>
        <v/>
      </c>
      <c r="B539" s="9"/>
      <c r="C539" s="10" t="str">
        <f>IF(B539="","",COUNTIF(INDEX($B:$B,5):B539,B539))</f>
        <v/>
      </c>
      <c r="D539" s="9"/>
      <c r="E539" s="24" t="str">
        <f>IF(OR(N539="",D539=""),"",IFERROR(INDEX('Facturi emise'!$G$5:$G$1004,MATCH(N539&amp;"|"&amp;D539,'Facturi emise'!$A$5:$A$1004,0)),""))</f>
        <v/>
      </c>
      <c r="F539" s="10" t="str">
        <f>IF(OR(N539="",D539=""),"",IFERROR(INDEX('Facturi emise'!$H$5:$H$1004,MATCH(N539&amp;"|"&amp;D539,'Facturi emise'!$A$5:$A$1004,0)),""))</f>
        <v/>
      </c>
      <c r="G539" s="24" t="str">
        <f>IF(OR(N539="",D539=""),"",IFERROR(INDEX('Facturi emise'!$I$5:$I$1004,MATCH(N539&amp;"|"&amp;D539,'Facturi emise'!$A$5:$A$1004,0)),""))</f>
        <v/>
      </c>
      <c r="H539" s="6"/>
      <c r="I539" s="14" t="str">
        <f>IF(OR(N539="",D539=""),"",IFERROR(INDEX('Facturi emise'!$J$5:$J$1004,MATCH(N539&amp;"|"&amp;D539,'Facturi emise'!$A$5:$A$1004,0)),""))</f>
        <v/>
      </c>
      <c r="J539" s="25" t="str">
        <f>IF(OR(N539="",D539=""),"",IFERROR(INDEX('Facturi emise'!$K$5:$K$1004,MATCH(N539&amp;"|"&amp;D539,'Facturi emise'!$A$5:$A$1004,0)),""))</f>
        <v/>
      </c>
      <c r="K539" s="26" t="str">
        <f t="shared" si="25"/>
        <v/>
      </c>
      <c r="L539" s="26" t="str">
        <f t="shared" si="26"/>
        <v/>
      </c>
      <c r="M539" s="27" t="str">
        <f>IF(B539="","",TRIM(IF(N539="","Factura storno nu există în registru. ",IF(ISNA(MATCH(N539&amp;"|"&amp;D539,'Facturi emise'!$A$5:$A$1004,0)),"Linia nu există în factura inițială. ",""))&amp;IF(N(H539)&lt;=0,"Lipsește cantitatea stornată. ","")&amp;IF(AND(N(I539)=IFERROR(INDEX('Facturi emise'!$J$5:$J$1004,MATCH(N539&amp;"|"&amp;D539,'Facturi emise'!$A$5:$A$1004,0)),0),SUMIFS($H$5:$H$1004,$N$5:$N$1004,N539,$D$5:$D$1004,D539,$I$5:$I$1004,I539)&gt;N(G539)),"Stornezi mai mult decât s-a facturat. ","")&amp;IF(AND(N(I539)&gt;0,N(I539)&lt;IFERROR(INDEX('Facturi emise'!$J$5:$J$1004,MATCH(N539&amp;"|"&amp;D539,'Facturi emise'!$A$5:$A$1004,0)),0)),"Reducere de preț pe unitate. ","")))</f>
        <v/>
      </c>
      <c r="N539" s="28" t="str">
        <f>IF(B539="","",IFERROR(INDEX('Registru stornări'!$D$5:$D$304,MATCH(B539,'Registru stornări'!$B$5:$B$304,0)),""))</f>
        <v/>
      </c>
    </row>
    <row r="540" spans="1:14" x14ac:dyDescent="0.2">
      <c r="A540" s="1" t="str">
        <f t="shared" si="24"/>
        <v/>
      </c>
      <c r="B540" s="9"/>
      <c r="C540" s="10" t="str">
        <f>IF(B540="","",COUNTIF(INDEX($B:$B,5):B540,B540))</f>
        <v/>
      </c>
      <c r="D540" s="9"/>
      <c r="E540" s="24" t="str">
        <f>IF(OR(N540="",D540=""),"",IFERROR(INDEX('Facturi emise'!$G$5:$G$1004,MATCH(N540&amp;"|"&amp;D540,'Facturi emise'!$A$5:$A$1004,0)),""))</f>
        <v/>
      </c>
      <c r="F540" s="10" t="str">
        <f>IF(OR(N540="",D540=""),"",IFERROR(INDEX('Facturi emise'!$H$5:$H$1004,MATCH(N540&amp;"|"&amp;D540,'Facturi emise'!$A$5:$A$1004,0)),""))</f>
        <v/>
      </c>
      <c r="G540" s="24" t="str">
        <f>IF(OR(N540="",D540=""),"",IFERROR(INDEX('Facturi emise'!$I$5:$I$1004,MATCH(N540&amp;"|"&amp;D540,'Facturi emise'!$A$5:$A$1004,0)),""))</f>
        <v/>
      </c>
      <c r="H540" s="6"/>
      <c r="I540" s="14" t="str">
        <f>IF(OR(N540="",D540=""),"",IFERROR(INDEX('Facturi emise'!$J$5:$J$1004,MATCH(N540&amp;"|"&amp;D540,'Facturi emise'!$A$5:$A$1004,0)),""))</f>
        <v/>
      </c>
      <c r="J540" s="25" t="str">
        <f>IF(OR(N540="",D540=""),"",IFERROR(INDEX('Facturi emise'!$K$5:$K$1004,MATCH(N540&amp;"|"&amp;D540,'Facturi emise'!$A$5:$A$1004,0)),""))</f>
        <v/>
      </c>
      <c r="K540" s="26" t="str">
        <f t="shared" si="25"/>
        <v/>
      </c>
      <c r="L540" s="26" t="str">
        <f t="shared" si="26"/>
        <v/>
      </c>
      <c r="M540" s="27" t="str">
        <f>IF(B540="","",TRIM(IF(N540="","Factura storno nu există în registru. ",IF(ISNA(MATCH(N540&amp;"|"&amp;D540,'Facturi emise'!$A$5:$A$1004,0)),"Linia nu există în factura inițială. ",""))&amp;IF(N(H540)&lt;=0,"Lipsește cantitatea stornată. ","")&amp;IF(AND(N(I540)=IFERROR(INDEX('Facturi emise'!$J$5:$J$1004,MATCH(N540&amp;"|"&amp;D540,'Facturi emise'!$A$5:$A$1004,0)),0),SUMIFS($H$5:$H$1004,$N$5:$N$1004,N540,$D$5:$D$1004,D540,$I$5:$I$1004,I540)&gt;N(G540)),"Stornezi mai mult decât s-a facturat. ","")&amp;IF(AND(N(I540)&gt;0,N(I540)&lt;IFERROR(INDEX('Facturi emise'!$J$5:$J$1004,MATCH(N540&amp;"|"&amp;D540,'Facturi emise'!$A$5:$A$1004,0)),0)),"Reducere de preț pe unitate. ","")))</f>
        <v/>
      </c>
      <c r="N540" s="28" t="str">
        <f>IF(B540="","",IFERROR(INDEX('Registru stornări'!$D$5:$D$304,MATCH(B540,'Registru stornări'!$B$5:$B$304,0)),""))</f>
        <v/>
      </c>
    </row>
    <row r="541" spans="1:14" x14ac:dyDescent="0.2">
      <c r="A541" s="1" t="str">
        <f t="shared" si="24"/>
        <v/>
      </c>
      <c r="B541" s="9"/>
      <c r="C541" s="10" t="str">
        <f>IF(B541="","",COUNTIF(INDEX($B:$B,5):B541,B541))</f>
        <v/>
      </c>
      <c r="D541" s="9"/>
      <c r="E541" s="24" t="str">
        <f>IF(OR(N541="",D541=""),"",IFERROR(INDEX('Facturi emise'!$G$5:$G$1004,MATCH(N541&amp;"|"&amp;D541,'Facturi emise'!$A$5:$A$1004,0)),""))</f>
        <v/>
      </c>
      <c r="F541" s="10" t="str">
        <f>IF(OR(N541="",D541=""),"",IFERROR(INDEX('Facturi emise'!$H$5:$H$1004,MATCH(N541&amp;"|"&amp;D541,'Facturi emise'!$A$5:$A$1004,0)),""))</f>
        <v/>
      </c>
      <c r="G541" s="24" t="str">
        <f>IF(OR(N541="",D541=""),"",IFERROR(INDEX('Facturi emise'!$I$5:$I$1004,MATCH(N541&amp;"|"&amp;D541,'Facturi emise'!$A$5:$A$1004,0)),""))</f>
        <v/>
      </c>
      <c r="H541" s="6"/>
      <c r="I541" s="14" t="str">
        <f>IF(OR(N541="",D541=""),"",IFERROR(INDEX('Facturi emise'!$J$5:$J$1004,MATCH(N541&amp;"|"&amp;D541,'Facturi emise'!$A$5:$A$1004,0)),""))</f>
        <v/>
      </c>
      <c r="J541" s="25" t="str">
        <f>IF(OR(N541="",D541=""),"",IFERROR(INDEX('Facturi emise'!$K$5:$K$1004,MATCH(N541&amp;"|"&amp;D541,'Facturi emise'!$A$5:$A$1004,0)),""))</f>
        <v/>
      </c>
      <c r="K541" s="26" t="str">
        <f t="shared" si="25"/>
        <v/>
      </c>
      <c r="L541" s="26" t="str">
        <f t="shared" si="26"/>
        <v/>
      </c>
      <c r="M541" s="27" t="str">
        <f>IF(B541="","",TRIM(IF(N541="","Factura storno nu există în registru. ",IF(ISNA(MATCH(N541&amp;"|"&amp;D541,'Facturi emise'!$A$5:$A$1004,0)),"Linia nu există în factura inițială. ",""))&amp;IF(N(H541)&lt;=0,"Lipsește cantitatea stornată. ","")&amp;IF(AND(N(I541)=IFERROR(INDEX('Facturi emise'!$J$5:$J$1004,MATCH(N541&amp;"|"&amp;D541,'Facturi emise'!$A$5:$A$1004,0)),0),SUMIFS($H$5:$H$1004,$N$5:$N$1004,N541,$D$5:$D$1004,D541,$I$5:$I$1004,I541)&gt;N(G541)),"Stornezi mai mult decât s-a facturat. ","")&amp;IF(AND(N(I541)&gt;0,N(I541)&lt;IFERROR(INDEX('Facturi emise'!$J$5:$J$1004,MATCH(N541&amp;"|"&amp;D541,'Facturi emise'!$A$5:$A$1004,0)),0)),"Reducere de preț pe unitate. ","")))</f>
        <v/>
      </c>
      <c r="N541" s="28" t="str">
        <f>IF(B541="","",IFERROR(INDEX('Registru stornări'!$D$5:$D$304,MATCH(B541,'Registru stornări'!$B$5:$B$304,0)),""))</f>
        <v/>
      </c>
    </row>
    <row r="542" spans="1:14" x14ac:dyDescent="0.2">
      <c r="A542" s="1" t="str">
        <f t="shared" si="24"/>
        <v/>
      </c>
      <c r="B542" s="9"/>
      <c r="C542" s="10" t="str">
        <f>IF(B542="","",COUNTIF(INDEX($B:$B,5):B542,B542))</f>
        <v/>
      </c>
      <c r="D542" s="9"/>
      <c r="E542" s="24" t="str">
        <f>IF(OR(N542="",D542=""),"",IFERROR(INDEX('Facturi emise'!$G$5:$G$1004,MATCH(N542&amp;"|"&amp;D542,'Facturi emise'!$A$5:$A$1004,0)),""))</f>
        <v/>
      </c>
      <c r="F542" s="10" t="str">
        <f>IF(OR(N542="",D542=""),"",IFERROR(INDEX('Facturi emise'!$H$5:$H$1004,MATCH(N542&amp;"|"&amp;D542,'Facturi emise'!$A$5:$A$1004,0)),""))</f>
        <v/>
      </c>
      <c r="G542" s="24" t="str">
        <f>IF(OR(N542="",D542=""),"",IFERROR(INDEX('Facturi emise'!$I$5:$I$1004,MATCH(N542&amp;"|"&amp;D542,'Facturi emise'!$A$5:$A$1004,0)),""))</f>
        <v/>
      </c>
      <c r="H542" s="6"/>
      <c r="I542" s="14" t="str">
        <f>IF(OR(N542="",D542=""),"",IFERROR(INDEX('Facturi emise'!$J$5:$J$1004,MATCH(N542&amp;"|"&amp;D542,'Facturi emise'!$A$5:$A$1004,0)),""))</f>
        <v/>
      </c>
      <c r="J542" s="25" t="str">
        <f>IF(OR(N542="",D542=""),"",IFERROR(INDEX('Facturi emise'!$K$5:$K$1004,MATCH(N542&amp;"|"&amp;D542,'Facturi emise'!$A$5:$A$1004,0)),""))</f>
        <v/>
      </c>
      <c r="K542" s="26" t="str">
        <f t="shared" si="25"/>
        <v/>
      </c>
      <c r="L542" s="26" t="str">
        <f t="shared" si="26"/>
        <v/>
      </c>
      <c r="M542" s="27" t="str">
        <f>IF(B542="","",TRIM(IF(N542="","Factura storno nu există în registru. ",IF(ISNA(MATCH(N542&amp;"|"&amp;D542,'Facturi emise'!$A$5:$A$1004,0)),"Linia nu există în factura inițială. ",""))&amp;IF(N(H542)&lt;=0,"Lipsește cantitatea stornată. ","")&amp;IF(AND(N(I542)=IFERROR(INDEX('Facturi emise'!$J$5:$J$1004,MATCH(N542&amp;"|"&amp;D542,'Facturi emise'!$A$5:$A$1004,0)),0),SUMIFS($H$5:$H$1004,$N$5:$N$1004,N542,$D$5:$D$1004,D542,$I$5:$I$1004,I542)&gt;N(G542)),"Stornezi mai mult decât s-a facturat. ","")&amp;IF(AND(N(I542)&gt;0,N(I542)&lt;IFERROR(INDEX('Facturi emise'!$J$5:$J$1004,MATCH(N542&amp;"|"&amp;D542,'Facturi emise'!$A$5:$A$1004,0)),0)),"Reducere de preț pe unitate. ","")))</f>
        <v/>
      </c>
      <c r="N542" s="28" t="str">
        <f>IF(B542="","",IFERROR(INDEX('Registru stornări'!$D$5:$D$304,MATCH(B542,'Registru stornări'!$B$5:$B$304,0)),""))</f>
        <v/>
      </c>
    </row>
    <row r="543" spans="1:14" x14ac:dyDescent="0.2">
      <c r="A543" s="1" t="str">
        <f t="shared" si="24"/>
        <v/>
      </c>
      <c r="B543" s="9"/>
      <c r="C543" s="10" t="str">
        <f>IF(B543="","",COUNTIF(INDEX($B:$B,5):B543,B543))</f>
        <v/>
      </c>
      <c r="D543" s="9"/>
      <c r="E543" s="24" t="str">
        <f>IF(OR(N543="",D543=""),"",IFERROR(INDEX('Facturi emise'!$G$5:$G$1004,MATCH(N543&amp;"|"&amp;D543,'Facturi emise'!$A$5:$A$1004,0)),""))</f>
        <v/>
      </c>
      <c r="F543" s="10" t="str">
        <f>IF(OR(N543="",D543=""),"",IFERROR(INDEX('Facturi emise'!$H$5:$H$1004,MATCH(N543&amp;"|"&amp;D543,'Facturi emise'!$A$5:$A$1004,0)),""))</f>
        <v/>
      </c>
      <c r="G543" s="24" t="str">
        <f>IF(OR(N543="",D543=""),"",IFERROR(INDEX('Facturi emise'!$I$5:$I$1004,MATCH(N543&amp;"|"&amp;D543,'Facturi emise'!$A$5:$A$1004,0)),""))</f>
        <v/>
      </c>
      <c r="H543" s="6"/>
      <c r="I543" s="14" t="str">
        <f>IF(OR(N543="",D543=""),"",IFERROR(INDEX('Facturi emise'!$J$5:$J$1004,MATCH(N543&amp;"|"&amp;D543,'Facturi emise'!$A$5:$A$1004,0)),""))</f>
        <v/>
      </c>
      <c r="J543" s="25" t="str">
        <f>IF(OR(N543="",D543=""),"",IFERROR(INDEX('Facturi emise'!$K$5:$K$1004,MATCH(N543&amp;"|"&amp;D543,'Facturi emise'!$A$5:$A$1004,0)),""))</f>
        <v/>
      </c>
      <c r="K543" s="26" t="str">
        <f t="shared" si="25"/>
        <v/>
      </c>
      <c r="L543" s="26" t="str">
        <f t="shared" si="26"/>
        <v/>
      </c>
      <c r="M543" s="27" t="str">
        <f>IF(B543="","",TRIM(IF(N543="","Factura storno nu există în registru. ",IF(ISNA(MATCH(N543&amp;"|"&amp;D543,'Facturi emise'!$A$5:$A$1004,0)),"Linia nu există în factura inițială. ",""))&amp;IF(N(H543)&lt;=0,"Lipsește cantitatea stornată. ","")&amp;IF(AND(N(I543)=IFERROR(INDEX('Facturi emise'!$J$5:$J$1004,MATCH(N543&amp;"|"&amp;D543,'Facturi emise'!$A$5:$A$1004,0)),0),SUMIFS($H$5:$H$1004,$N$5:$N$1004,N543,$D$5:$D$1004,D543,$I$5:$I$1004,I543)&gt;N(G543)),"Stornezi mai mult decât s-a facturat. ","")&amp;IF(AND(N(I543)&gt;0,N(I543)&lt;IFERROR(INDEX('Facturi emise'!$J$5:$J$1004,MATCH(N543&amp;"|"&amp;D543,'Facturi emise'!$A$5:$A$1004,0)),0)),"Reducere de preț pe unitate. ","")))</f>
        <v/>
      </c>
      <c r="N543" s="28" t="str">
        <f>IF(B543="","",IFERROR(INDEX('Registru stornări'!$D$5:$D$304,MATCH(B543,'Registru stornări'!$B$5:$B$304,0)),""))</f>
        <v/>
      </c>
    </row>
    <row r="544" spans="1:14" x14ac:dyDescent="0.2">
      <c r="A544" s="1" t="str">
        <f t="shared" si="24"/>
        <v/>
      </c>
      <c r="B544" s="9"/>
      <c r="C544" s="10" t="str">
        <f>IF(B544="","",COUNTIF(INDEX($B:$B,5):B544,B544))</f>
        <v/>
      </c>
      <c r="D544" s="9"/>
      <c r="E544" s="24" t="str">
        <f>IF(OR(N544="",D544=""),"",IFERROR(INDEX('Facturi emise'!$G$5:$G$1004,MATCH(N544&amp;"|"&amp;D544,'Facturi emise'!$A$5:$A$1004,0)),""))</f>
        <v/>
      </c>
      <c r="F544" s="10" t="str">
        <f>IF(OR(N544="",D544=""),"",IFERROR(INDEX('Facturi emise'!$H$5:$H$1004,MATCH(N544&amp;"|"&amp;D544,'Facturi emise'!$A$5:$A$1004,0)),""))</f>
        <v/>
      </c>
      <c r="G544" s="24" t="str">
        <f>IF(OR(N544="",D544=""),"",IFERROR(INDEX('Facturi emise'!$I$5:$I$1004,MATCH(N544&amp;"|"&amp;D544,'Facturi emise'!$A$5:$A$1004,0)),""))</f>
        <v/>
      </c>
      <c r="H544" s="6"/>
      <c r="I544" s="14" t="str">
        <f>IF(OR(N544="",D544=""),"",IFERROR(INDEX('Facturi emise'!$J$5:$J$1004,MATCH(N544&amp;"|"&amp;D544,'Facturi emise'!$A$5:$A$1004,0)),""))</f>
        <v/>
      </c>
      <c r="J544" s="25" t="str">
        <f>IF(OR(N544="",D544=""),"",IFERROR(INDEX('Facturi emise'!$K$5:$K$1004,MATCH(N544&amp;"|"&amp;D544,'Facturi emise'!$A$5:$A$1004,0)),""))</f>
        <v/>
      </c>
      <c r="K544" s="26" t="str">
        <f t="shared" si="25"/>
        <v/>
      </c>
      <c r="L544" s="26" t="str">
        <f t="shared" si="26"/>
        <v/>
      </c>
      <c r="M544" s="27" t="str">
        <f>IF(B544="","",TRIM(IF(N544="","Factura storno nu există în registru. ",IF(ISNA(MATCH(N544&amp;"|"&amp;D544,'Facturi emise'!$A$5:$A$1004,0)),"Linia nu există în factura inițială. ",""))&amp;IF(N(H544)&lt;=0,"Lipsește cantitatea stornată. ","")&amp;IF(AND(N(I544)=IFERROR(INDEX('Facturi emise'!$J$5:$J$1004,MATCH(N544&amp;"|"&amp;D544,'Facturi emise'!$A$5:$A$1004,0)),0),SUMIFS($H$5:$H$1004,$N$5:$N$1004,N544,$D$5:$D$1004,D544,$I$5:$I$1004,I544)&gt;N(G544)),"Stornezi mai mult decât s-a facturat. ","")&amp;IF(AND(N(I544)&gt;0,N(I544)&lt;IFERROR(INDEX('Facturi emise'!$J$5:$J$1004,MATCH(N544&amp;"|"&amp;D544,'Facturi emise'!$A$5:$A$1004,0)),0)),"Reducere de preț pe unitate. ","")))</f>
        <v/>
      </c>
      <c r="N544" s="28" t="str">
        <f>IF(B544="","",IFERROR(INDEX('Registru stornări'!$D$5:$D$304,MATCH(B544,'Registru stornări'!$B$5:$B$304,0)),""))</f>
        <v/>
      </c>
    </row>
    <row r="545" spans="1:14" x14ac:dyDescent="0.2">
      <c r="A545" s="1" t="str">
        <f t="shared" si="24"/>
        <v/>
      </c>
      <c r="B545" s="9"/>
      <c r="C545" s="10" t="str">
        <f>IF(B545="","",COUNTIF(INDEX($B:$B,5):B545,B545))</f>
        <v/>
      </c>
      <c r="D545" s="9"/>
      <c r="E545" s="24" t="str">
        <f>IF(OR(N545="",D545=""),"",IFERROR(INDEX('Facturi emise'!$G$5:$G$1004,MATCH(N545&amp;"|"&amp;D545,'Facturi emise'!$A$5:$A$1004,0)),""))</f>
        <v/>
      </c>
      <c r="F545" s="10" t="str">
        <f>IF(OR(N545="",D545=""),"",IFERROR(INDEX('Facturi emise'!$H$5:$H$1004,MATCH(N545&amp;"|"&amp;D545,'Facturi emise'!$A$5:$A$1004,0)),""))</f>
        <v/>
      </c>
      <c r="G545" s="24" t="str">
        <f>IF(OR(N545="",D545=""),"",IFERROR(INDEX('Facturi emise'!$I$5:$I$1004,MATCH(N545&amp;"|"&amp;D545,'Facturi emise'!$A$5:$A$1004,0)),""))</f>
        <v/>
      </c>
      <c r="H545" s="6"/>
      <c r="I545" s="14" t="str">
        <f>IF(OR(N545="",D545=""),"",IFERROR(INDEX('Facturi emise'!$J$5:$J$1004,MATCH(N545&amp;"|"&amp;D545,'Facturi emise'!$A$5:$A$1004,0)),""))</f>
        <v/>
      </c>
      <c r="J545" s="25" t="str">
        <f>IF(OR(N545="",D545=""),"",IFERROR(INDEX('Facturi emise'!$K$5:$K$1004,MATCH(N545&amp;"|"&amp;D545,'Facturi emise'!$A$5:$A$1004,0)),""))</f>
        <v/>
      </c>
      <c r="K545" s="26" t="str">
        <f t="shared" si="25"/>
        <v/>
      </c>
      <c r="L545" s="26" t="str">
        <f t="shared" si="26"/>
        <v/>
      </c>
      <c r="M545" s="27" t="str">
        <f>IF(B545="","",TRIM(IF(N545="","Factura storno nu există în registru. ",IF(ISNA(MATCH(N545&amp;"|"&amp;D545,'Facturi emise'!$A$5:$A$1004,0)),"Linia nu există în factura inițială. ",""))&amp;IF(N(H545)&lt;=0,"Lipsește cantitatea stornată. ","")&amp;IF(AND(N(I545)=IFERROR(INDEX('Facturi emise'!$J$5:$J$1004,MATCH(N545&amp;"|"&amp;D545,'Facturi emise'!$A$5:$A$1004,0)),0),SUMIFS($H$5:$H$1004,$N$5:$N$1004,N545,$D$5:$D$1004,D545,$I$5:$I$1004,I545)&gt;N(G545)),"Stornezi mai mult decât s-a facturat. ","")&amp;IF(AND(N(I545)&gt;0,N(I545)&lt;IFERROR(INDEX('Facturi emise'!$J$5:$J$1004,MATCH(N545&amp;"|"&amp;D545,'Facturi emise'!$A$5:$A$1004,0)),0)),"Reducere de preț pe unitate. ","")))</f>
        <v/>
      </c>
      <c r="N545" s="28" t="str">
        <f>IF(B545="","",IFERROR(INDEX('Registru stornări'!$D$5:$D$304,MATCH(B545,'Registru stornări'!$B$5:$B$304,0)),""))</f>
        <v/>
      </c>
    </row>
    <row r="546" spans="1:14" x14ac:dyDescent="0.2">
      <c r="A546" s="1" t="str">
        <f t="shared" si="24"/>
        <v/>
      </c>
      <c r="B546" s="9"/>
      <c r="C546" s="10" t="str">
        <f>IF(B546="","",COUNTIF(INDEX($B:$B,5):B546,B546))</f>
        <v/>
      </c>
      <c r="D546" s="9"/>
      <c r="E546" s="24" t="str">
        <f>IF(OR(N546="",D546=""),"",IFERROR(INDEX('Facturi emise'!$G$5:$G$1004,MATCH(N546&amp;"|"&amp;D546,'Facturi emise'!$A$5:$A$1004,0)),""))</f>
        <v/>
      </c>
      <c r="F546" s="10" t="str">
        <f>IF(OR(N546="",D546=""),"",IFERROR(INDEX('Facturi emise'!$H$5:$H$1004,MATCH(N546&amp;"|"&amp;D546,'Facturi emise'!$A$5:$A$1004,0)),""))</f>
        <v/>
      </c>
      <c r="G546" s="24" t="str">
        <f>IF(OR(N546="",D546=""),"",IFERROR(INDEX('Facturi emise'!$I$5:$I$1004,MATCH(N546&amp;"|"&amp;D546,'Facturi emise'!$A$5:$A$1004,0)),""))</f>
        <v/>
      </c>
      <c r="H546" s="6"/>
      <c r="I546" s="14" t="str">
        <f>IF(OR(N546="",D546=""),"",IFERROR(INDEX('Facturi emise'!$J$5:$J$1004,MATCH(N546&amp;"|"&amp;D546,'Facturi emise'!$A$5:$A$1004,0)),""))</f>
        <v/>
      </c>
      <c r="J546" s="25" t="str">
        <f>IF(OR(N546="",D546=""),"",IFERROR(INDEX('Facturi emise'!$K$5:$K$1004,MATCH(N546&amp;"|"&amp;D546,'Facturi emise'!$A$5:$A$1004,0)),""))</f>
        <v/>
      </c>
      <c r="K546" s="26" t="str">
        <f t="shared" si="25"/>
        <v/>
      </c>
      <c r="L546" s="26" t="str">
        <f t="shared" si="26"/>
        <v/>
      </c>
      <c r="M546" s="27" t="str">
        <f>IF(B546="","",TRIM(IF(N546="","Factura storno nu există în registru. ",IF(ISNA(MATCH(N546&amp;"|"&amp;D546,'Facturi emise'!$A$5:$A$1004,0)),"Linia nu există în factura inițială. ",""))&amp;IF(N(H546)&lt;=0,"Lipsește cantitatea stornată. ","")&amp;IF(AND(N(I546)=IFERROR(INDEX('Facturi emise'!$J$5:$J$1004,MATCH(N546&amp;"|"&amp;D546,'Facturi emise'!$A$5:$A$1004,0)),0),SUMIFS($H$5:$H$1004,$N$5:$N$1004,N546,$D$5:$D$1004,D546,$I$5:$I$1004,I546)&gt;N(G546)),"Stornezi mai mult decât s-a facturat. ","")&amp;IF(AND(N(I546)&gt;0,N(I546)&lt;IFERROR(INDEX('Facturi emise'!$J$5:$J$1004,MATCH(N546&amp;"|"&amp;D546,'Facturi emise'!$A$5:$A$1004,0)),0)),"Reducere de preț pe unitate. ","")))</f>
        <v/>
      </c>
      <c r="N546" s="28" t="str">
        <f>IF(B546="","",IFERROR(INDEX('Registru stornări'!$D$5:$D$304,MATCH(B546,'Registru stornări'!$B$5:$B$304,0)),""))</f>
        <v/>
      </c>
    </row>
    <row r="547" spans="1:14" x14ac:dyDescent="0.2">
      <c r="A547" s="1" t="str">
        <f t="shared" si="24"/>
        <v/>
      </c>
      <c r="B547" s="9"/>
      <c r="C547" s="10" t="str">
        <f>IF(B547="","",COUNTIF(INDEX($B:$B,5):B547,B547))</f>
        <v/>
      </c>
      <c r="D547" s="9"/>
      <c r="E547" s="24" t="str">
        <f>IF(OR(N547="",D547=""),"",IFERROR(INDEX('Facturi emise'!$G$5:$G$1004,MATCH(N547&amp;"|"&amp;D547,'Facturi emise'!$A$5:$A$1004,0)),""))</f>
        <v/>
      </c>
      <c r="F547" s="10" t="str">
        <f>IF(OR(N547="",D547=""),"",IFERROR(INDEX('Facturi emise'!$H$5:$H$1004,MATCH(N547&amp;"|"&amp;D547,'Facturi emise'!$A$5:$A$1004,0)),""))</f>
        <v/>
      </c>
      <c r="G547" s="24" t="str">
        <f>IF(OR(N547="",D547=""),"",IFERROR(INDEX('Facturi emise'!$I$5:$I$1004,MATCH(N547&amp;"|"&amp;D547,'Facturi emise'!$A$5:$A$1004,0)),""))</f>
        <v/>
      </c>
      <c r="H547" s="6"/>
      <c r="I547" s="14" t="str">
        <f>IF(OR(N547="",D547=""),"",IFERROR(INDEX('Facturi emise'!$J$5:$J$1004,MATCH(N547&amp;"|"&amp;D547,'Facturi emise'!$A$5:$A$1004,0)),""))</f>
        <v/>
      </c>
      <c r="J547" s="25" t="str">
        <f>IF(OR(N547="",D547=""),"",IFERROR(INDEX('Facturi emise'!$K$5:$K$1004,MATCH(N547&amp;"|"&amp;D547,'Facturi emise'!$A$5:$A$1004,0)),""))</f>
        <v/>
      </c>
      <c r="K547" s="26" t="str">
        <f t="shared" si="25"/>
        <v/>
      </c>
      <c r="L547" s="26" t="str">
        <f t="shared" si="26"/>
        <v/>
      </c>
      <c r="M547" s="27" t="str">
        <f>IF(B547="","",TRIM(IF(N547="","Factura storno nu există în registru. ",IF(ISNA(MATCH(N547&amp;"|"&amp;D547,'Facturi emise'!$A$5:$A$1004,0)),"Linia nu există în factura inițială. ",""))&amp;IF(N(H547)&lt;=0,"Lipsește cantitatea stornată. ","")&amp;IF(AND(N(I547)=IFERROR(INDEX('Facturi emise'!$J$5:$J$1004,MATCH(N547&amp;"|"&amp;D547,'Facturi emise'!$A$5:$A$1004,0)),0),SUMIFS($H$5:$H$1004,$N$5:$N$1004,N547,$D$5:$D$1004,D547,$I$5:$I$1004,I547)&gt;N(G547)),"Stornezi mai mult decât s-a facturat. ","")&amp;IF(AND(N(I547)&gt;0,N(I547)&lt;IFERROR(INDEX('Facturi emise'!$J$5:$J$1004,MATCH(N547&amp;"|"&amp;D547,'Facturi emise'!$A$5:$A$1004,0)),0)),"Reducere de preț pe unitate. ","")))</f>
        <v/>
      </c>
      <c r="N547" s="28" t="str">
        <f>IF(B547="","",IFERROR(INDEX('Registru stornări'!$D$5:$D$304,MATCH(B547,'Registru stornări'!$B$5:$B$304,0)),""))</f>
        <v/>
      </c>
    </row>
    <row r="548" spans="1:14" x14ac:dyDescent="0.2">
      <c r="A548" s="1" t="str">
        <f t="shared" si="24"/>
        <v/>
      </c>
      <c r="B548" s="9"/>
      <c r="C548" s="10" t="str">
        <f>IF(B548="","",COUNTIF(INDEX($B:$B,5):B548,B548))</f>
        <v/>
      </c>
      <c r="D548" s="9"/>
      <c r="E548" s="24" t="str">
        <f>IF(OR(N548="",D548=""),"",IFERROR(INDEX('Facturi emise'!$G$5:$G$1004,MATCH(N548&amp;"|"&amp;D548,'Facturi emise'!$A$5:$A$1004,0)),""))</f>
        <v/>
      </c>
      <c r="F548" s="10" t="str">
        <f>IF(OR(N548="",D548=""),"",IFERROR(INDEX('Facturi emise'!$H$5:$H$1004,MATCH(N548&amp;"|"&amp;D548,'Facturi emise'!$A$5:$A$1004,0)),""))</f>
        <v/>
      </c>
      <c r="G548" s="24" t="str">
        <f>IF(OR(N548="",D548=""),"",IFERROR(INDEX('Facturi emise'!$I$5:$I$1004,MATCH(N548&amp;"|"&amp;D548,'Facturi emise'!$A$5:$A$1004,0)),""))</f>
        <v/>
      </c>
      <c r="H548" s="6"/>
      <c r="I548" s="14" t="str">
        <f>IF(OR(N548="",D548=""),"",IFERROR(INDEX('Facturi emise'!$J$5:$J$1004,MATCH(N548&amp;"|"&amp;D548,'Facturi emise'!$A$5:$A$1004,0)),""))</f>
        <v/>
      </c>
      <c r="J548" s="25" t="str">
        <f>IF(OR(N548="",D548=""),"",IFERROR(INDEX('Facturi emise'!$K$5:$K$1004,MATCH(N548&amp;"|"&amp;D548,'Facturi emise'!$A$5:$A$1004,0)),""))</f>
        <v/>
      </c>
      <c r="K548" s="26" t="str">
        <f t="shared" si="25"/>
        <v/>
      </c>
      <c r="L548" s="26" t="str">
        <f t="shared" si="26"/>
        <v/>
      </c>
      <c r="M548" s="27" t="str">
        <f>IF(B548="","",TRIM(IF(N548="","Factura storno nu există în registru. ",IF(ISNA(MATCH(N548&amp;"|"&amp;D548,'Facturi emise'!$A$5:$A$1004,0)),"Linia nu există în factura inițială. ",""))&amp;IF(N(H548)&lt;=0,"Lipsește cantitatea stornată. ","")&amp;IF(AND(N(I548)=IFERROR(INDEX('Facturi emise'!$J$5:$J$1004,MATCH(N548&amp;"|"&amp;D548,'Facturi emise'!$A$5:$A$1004,0)),0),SUMIFS($H$5:$H$1004,$N$5:$N$1004,N548,$D$5:$D$1004,D548,$I$5:$I$1004,I548)&gt;N(G548)),"Stornezi mai mult decât s-a facturat. ","")&amp;IF(AND(N(I548)&gt;0,N(I548)&lt;IFERROR(INDEX('Facturi emise'!$J$5:$J$1004,MATCH(N548&amp;"|"&amp;D548,'Facturi emise'!$A$5:$A$1004,0)),0)),"Reducere de preț pe unitate. ","")))</f>
        <v/>
      </c>
      <c r="N548" s="28" t="str">
        <f>IF(B548="","",IFERROR(INDEX('Registru stornări'!$D$5:$D$304,MATCH(B548,'Registru stornări'!$B$5:$B$304,0)),""))</f>
        <v/>
      </c>
    </row>
    <row r="549" spans="1:14" x14ac:dyDescent="0.2">
      <c r="A549" s="1" t="str">
        <f t="shared" si="24"/>
        <v/>
      </c>
      <c r="B549" s="9"/>
      <c r="C549" s="10" t="str">
        <f>IF(B549="","",COUNTIF(INDEX($B:$B,5):B549,B549))</f>
        <v/>
      </c>
      <c r="D549" s="9"/>
      <c r="E549" s="24" t="str">
        <f>IF(OR(N549="",D549=""),"",IFERROR(INDEX('Facturi emise'!$G$5:$G$1004,MATCH(N549&amp;"|"&amp;D549,'Facturi emise'!$A$5:$A$1004,0)),""))</f>
        <v/>
      </c>
      <c r="F549" s="10" t="str">
        <f>IF(OR(N549="",D549=""),"",IFERROR(INDEX('Facturi emise'!$H$5:$H$1004,MATCH(N549&amp;"|"&amp;D549,'Facturi emise'!$A$5:$A$1004,0)),""))</f>
        <v/>
      </c>
      <c r="G549" s="24" t="str">
        <f>IF(OR(N549="",D549=""),"",IFERROR(INDEX('Facturi emise'!$I$5:$I$1004,MATCH(N549&amp;"|"&amp;D549,'Facturi emise'!$A$5:$A$1004,0)),""))</f>
        <v/>
      </c>
      <c r="H549" s="6"/>
      <c r="I549" s="14" t="str">
        <f>IF(OR(N549="",D549=""),"",IFERROR(INDEX('Facturi emise'!$J$5:$J$1004,MATCH(N549&amp;"|"&amp;D549,'Facturi emise'!$A$5:$A$1004,0)),""))</f>
        <v/>
      </c>
      <c r="J549" s="25" t="str">
        <f>IF(OR(N549="",D549=""),"",IFERROR(INDEX('Facturi emise'!$K$5:$K$1004,MATCH(N549&amp;"|"&amp;D549,'Facturi emise'!$A$5:$A$1004,0)),""))</f>
        <v/>
      </c>
      <c r="K549" s="26" t="str">
        <f t="shared" si="25"/>
        <v/>
      </c>
      <c r="L549" s="26" t="str">
        <f t="shared" si="26"/>
        <v/>
      </c>
      <c r="M549" s="27" t="str">
        <f>IF(B549="","",TRIM(IF(N549="","Factura storno nu există în registru. ",IF(ISNA(MATCH(N549&amp;"|"&amp;D549,'Facturi emise'!$A$5:$A$1004,0)),"Linia nu există în factura inițială. ",""))&amp;IF(N(H549)&lt;=0,"Lipsește cantitatea stornată. ","")&amp;IF(AND(N(I549)=IFERROR(INDEX('Facturi emise'!$J$5:$J$1004,MATCH(N549&amp;"|"&amp;D549,'Facturi emise'!$A$5:$A$1004,0)),0),SUMIFS($H$5:$H$1004,$N$5:$N$1004,N549,$D$5:$D$1004,D549,$I$5:$I$1004,I549)&gt;N(G549)),"Stornezi mai mult decât s-a facturat. ","")&amp;IF(AND(N(I549)&gt;0,N(I549)&lt;IFERROR(INDEX('Facturi emise'!$J$5:$J$1004,MATCH(N549&amp;"|"&amp;D549,'Facturi emise'!$A$5:$A$1004,0)),0)),"Reducere de preț pe unitate. ","")))</f>
        <v/>
      </c>
      <c r="N549" s="28" t="str">
        <f>IF(B549="","",IFERROR(INDEX('Registru stornări'!$D$5:$D$304,MATCH(B549,'Registru stornări'!$B$5:$B$304,0)),""))</f>
        <v/>
      </c>
    </row>
    <row r="550" spans="1:14" x14ac:dyDescent="0.2">
      <c r="A550" s="1" t="str">
        <f t="shared" si="24"/>
        <v/>
      </c>
      <c r="B550" s="9"/>
      <c r="C550" s="10" t="str">
        <f>IF(B550="","",COUNTIF(INDEX($B:$B,5):B550,B550))</f>
        <v/>
      </c>
      <c r="D550" s="9"/>
      <c r="E550" s="24" t="str">
        <f>IF(OR(N550="",D550=""),"",IFERROR(INDEX('Facturi emise'!$G$5:$G$1004,MATCH(N550&amp;"|"&amp;D550,'Facturi emise'!$A$5:$A$1004,0)),""))</f>
        <v/>
      </c>
      <c r="F550" s="10" t="str">
        <f>IF(OR(N550="",D550=""),"",IFERROR(INDEX('Facturi emise'!$H$5:$H$1004,MATCH(N550&amp;"|"&amp;D550,'Facturi emise'!$A$5:$A$1004,0)),""))</f>
        <v/>
      </c>
      <c r="G550" s="24" t="str">
        <f>IF(OR(N550="",D550=""),"",IFERROR(INDEX('Facturi emise'!$I$5:$I$1004,MATCH(N550&amp;"|"&amp;D550,'Facturi emise'!$A$5:$A$1004,0)),""))</f>
        <v/>
      </c>
      <c r="H550" s="6"/>
      <c r="I550" s="14" t="str">
        <f>IF(OR(N550="",D550=""),"",IFERROR(INDEX('Facturi emise'!$J$5:$J$1004,MATCH(N550&amp;"|"&amp;D550,'Facturi emise'!$A$5:$A$1004,0)),""))</f>
        <v/>
      </c>
      <c r="J550" s="25" t="str">
        <f>IF(OR(N550="",D550=""),"",IFERROR(INDEX('Facturi emise'!$K$5:$K$1004,MATCH(N550&amp;"|"&amp;D550,'Facturi emise'!$A$5:$A$1004,0)),""))</f>
        <v/>
      </c>
      <c r="K550" s="26" t="str">
        <f t="shared" si="25"/>
        <v/>
      </c>
      <c r="L550" s="26" t="str">
        <f t="shared" si="26"/>
        <v/>
      </c>
      <c r="M550" s="27" t="str">
        <f>IF(B550="","",TRIM(IF(N550="","Factura storno nu există în registru. ",IF(ISNA(MATCH(N550&amp;"|"&amp;D550,'Facturi emise'!$A$5:$A$1004,0)),"Linia nu există în factura inițială. ",""))&amp;IF(N(H550)&lt;=0,"Lipsește cantitatea stornată. ","")&amp;IF(AND(N(I550)=IFERROR(INDEX('Facturi emise'!$J$5:$J$1004,MATCH(N550&amp;"|"&amp;D550,'Facturi emise'!$A$5:$A$1004,0)),0),SUMIFS($H$5:$H$1004,$N$5:$N$1004,N550,$D$5:$D$1004,D550,$I$5:$I$1004,I550)&gt;N(G550)),"Stornezi mai mult decât s-a facturat. ","")&amp;IF(AND(N(I550)&gt;0,N(I550)&lt;IFERROR(INDEX('Facturi emise'!$J$5:$J$1004,MATCH(N550&amp;"|"&amp;D550,'Facturi emise'!$A$5:$A$1004,0)),0)),"Reducere de preț pe unitate. ","")))</f>
        <v/>
      </c>
      <c r="N550" s="28" t="str">
        <f>IF(B550="","",IFERROR(INDEX('Registru stornări'!$D$5:$D$304,MATCH(B550,'Registru stornări'!$B$5:$B$304,0)),""))</f>
        <v/>
      </c>
    </row>
    <row r="551" spans="1:14" x14ac:dyDescent="0.2">
      <c r="A551" s="1" t="str">
        <f t="shared" si="24"/>
        <v/>
      </c>
      <c r="B551" s="9"/>
      <c r="C551" s="10" t="str">
        <f>IF(B551="","",COUNTIF(INDEX($B:$B,5):B551,B551))</f>
        <v/>
      </c>
      <c r="D551" s="9"/>
      <c r="E551" s="24" t="str">
        <f>IF(OR(N551="",D551=""),"",IFERROR(INDEX('Facturi emise'!$G$5:$G$1004,MATCH(N551&amp;"|"&amp;D551,'Facturi emise'!$A$5:$A$1004,0)),""))</f>
        <v/>
      </c>
      <c r="F551" s="10" t="str">
        <f>IF(OR(N551="",D551=""),"",IFERROR(INDEX('Facturi emise'!$H$5:$H$1004,MATCH(N551&amp;"|"&amp;D551,'Facturi emise'!$A$5:$A$1004,0)),""))</f>
        <v/>
      </c>
      <c r="G551" s="24" t="str">
        <f>IF(OR(N551="",D551=""),"",IFERROR(INDEX('Facturi emise'!$I$5:$I$1004,MATCH(N551&amp;"|"&amp;D551,'Facturi emise'!$A$5:$A$1004,0)),""))</f>
        <v/>
      </c>
      <c r="H551" s="6"/>
      <c r="I551" s="14" t="str">
        <f>IF(OR(N551="",D551=""),"",IFERROR(INDEX('Facturi emise'!$J$5:$J$1004,MATCH(N551&amp;"|"&amp;D551,'Facturi emise'!$A$5:$A$1004,0)),""))</f>
        <v/>
      </c>
      <c r="J551" s="25" t="str">
        <f>IF(OR(N551="",D551=""),"",IFERROR(INDEX('Facturi emise'!$K$5:$K$1004,MATCH(N551&amp;"|"&amp;D551,'Facturi emise'!$A$5:$A$1004,0)),""))</f>
        <v/>
      </c>
      <c r="K551" s="26" t="str">
        <f t="shared" si="25"/>
        <v/>
      </c>
      <c r="L551" s="26" t="str">
        <f t="shared" si="26"/>
        <v/>
      </c>
      <c r="M551" s="27" t="str">
        <f>IF(B551="","",TRIM(IF(N551="","Factura storno nu există în registru. ",IF(ISNA(MATCH(N551&amp;"|"&amp;D551,'Facturi emise'!$A$5:$A$1004,0)),"Linia nu există în factura inițială. ",""))&amp;IF(N(H551)&lt;=0,"Lipsește cantitatea stornată. ","")&amp;IF(AND(N(I551)=IFERROR(INDEX('Facturi emise'!$J$5:$J$1004,MATCH(N551&amp;"|"&amp;D551,'Facturi emise'!$A$5:$A$1004,0)),0),SUMIFS($H$5:$H$1004,$N$5:$N$1004,N551,$D$5:$D$1004,D551,$I$5:$I$1004,I551)&gt;N(G551)),"Stornezi mai mult decât s-a facturat. ","")&amp;IF(AND(N(I551)&gt;0,N(I551)&lt;IFERROR(INDEX('Facturi emise'!$J$5:$J$1004,MATCH(N551&amp;"|"&amp;D551,'Facturi emise'!$A$5:$A$1004,0)),0)),"Reducere de preț pe unitate. ","")))</f>
        <v/>
      </c>
      <c r="N551" s="28" t="str">
        <f>IF(B551="","",IFERROR(INDEX('Registru stornări'!$D$5:$D$304,MATCH(B551,'Registru stornări'!$B$5:$B$304,0)),""))</f>
        <v/>
      </c>
    </row>
    <row r="552" spans="1:14" x14ac:dyDescent="0.2">
      <c r="A552" s="1" t="str">
        <f t="shared" si="24"/>
        <v/>
      </c>
      <c r="B552" s="9"/>
      <c r="C552" s="10" t="str">
        <f>IF(B552="","",COUNTIF(INDEX($B:$B,5):B552,B552))</f>
        <v/>
      </c>
      <c r="D552" s="9"/>
      <c r="E552" s="24" t="str">
        <f>IF(OR(N552="",D552=""),"",IFERROR(INDEX('Facturi emise'!$G$5:$G$1004,MATCH(N552&amp;"|"&amp;D552,'Facturi emise'!$A$5:$A$1004,0)),""))</f>
        <v/>
      </c>
      <c r="F552" s="10" t="str">
        <f>IF(OR(N552="",D552=""),"",IFERROR(INDEX('Facturi emise'!$H$5:$H$1004,MATCH(N552&amp;"|"&amp;D552,'Facturi emise'!$A$5:$A$1004,0)),""))</f>
        <v/>
      </c>
      <c r="G552" s="24" t="str">
        <f>IF(OR(N552="",D552=""),"",IFERROR(INDEX('Facturi emise'!$I$5:$I$1004,MATCH(N552&amp;"|"&amp;D552,'Facturi emise'!$A$5:$A$1004,0)),""))</f>
        <v/>
      </c>
      <c r="H552" s="6"/>
      <c r="I552" s="14" t="str">
        <f>IF(OR(N552="",D552=""),"",IFERROR(INDEX('Facturi emise'!$J$5:$J$1004,MATCH(N552&amp;"|"&amp;D552,'Facturi emise'!$A$5:$A$1004,0)),""))</f>
        <v/>
      </c>
      <c r="J552" s="25" t="str">
        <f>IF(OR(N552="",D552=""),"",IFERROR(INDEX('Facturi emise'!$K$5:$K$1004,MATCH(N552&amp;"|"&amp;D552,'Facturi emise'!$A$5:$A$1004,0)),""))</f>
        <v/>
      </c>
      <c r="K552" s="26" t="str">
        <f t="shared" si="25"/>
        <v/>
      </c>
      <c r="L552" s="26" t="str">
        <f t="shared" si="26"/>
        <v/>
      </c>
      <c r="M552" s="27" t="str">
        <f>IF(B552="","",TRIM(IF(N552="","Factura storno nu există în registru. ",IF(ISNA(MATCH(N552&amp;"|"&amp;D552,'Facturi emise'!$A$5:$A$1004,0)),"Linia nu există în factura inițială. ",""))&amp;IF(N(H552)&lt;=0,"Lipsește cantitatea stornată. ","")&amp;IF(AND(N(I552)=IFERROR(INDEX('Facturi emise'!$J$5:$J$1004,MATCH(N552&amp;"|"&amp;D552,'Facturi emise'!$A$5:$A$1004,0)),0),SUMIFS($H$5:$H$1004,$N$5:$N$1004,N552,$D$5:$D$1004,D552,$I$5:$I$1004,I552)&gt;N(G552)),"Stornezi mai mult decât s-a facturat. ","")&amp;IF(AND(N(I552)&gt;0,N(I552)&lt;IFERROR(INDEX('Facturi emise'!$J$5:$J$1004,MATCH(N552&amp;"|"&amp;D552,'Facturi emise'!$A$5:$A$1004,0)),0)),"Reducere de preț pe unitate. ","")))</f>
        <v/>
      </c>
      <c r="N552" s="28" t="str">
        <f>IF(B552="","",IFERROR(INDEX('Registru stornări'!$D$5:$D$304,MATCH(B552,'Registru stornări'!$B$5:$B$304,0)),""))</f>
        <v/>
      </c>
    </row>
    <row r="553" spans="1:14" x14ac:dyDescent="0.2">
      <c r="A553" s="1" t="str">
        <f t="shared" si="24"/>
        <v/>
      </c>
      <c r="B553" s="9"/>
      <c r="C553" s="10" t="str">
        <f>IF(B553="","",COUNTIF(INDEX($B:$B,5):B553,B553))</f>
        <v/>
      </c>
      <c r="D553" s="9"/>
      <c r="E553" s="24" t="str">
        <f>IF(OR(N553="",D553=""),"",IFERROR(INDEX('Facturi emise'!$G$5:$G$1004,MATCH(N553&amp;"|"&amp;D553,'Facturi emise'!$A$5:$A$1004,0)),""))</f>
        <v/>
      </c>
      <c r="F553" s="10" t="str">
        <f>IF(OR(N553="",D553=""),"",IFERROR(INDEX('Facturi emise'!$H$5:$H$1004,MATCH(N553&amp;"|"&amp;D553,'Facturi emise'!$A$5:$A$1004,0)),""))</f>
        <v/>
      </c>
      <c r="G553" s="24" t="str">
        <f>IF(OR(N553="",D553=""),"",IFERROR(INDEX('Facturi emise'!$I$5:$I$1004,MATCH(N553&amp;"|"&amp;D553,'Facturi emise'!$A$5:$A$1004,0)),""))</f>
        <v/>
      </c>
      <c r="H553" s="6"/>
      <c r="I553" s="14" t="str">
        <f>IF(OR(N553="",D553=""),"",IFERROR(INDEX('Facturi emise'!$J$5:$J$1004,MATCH(N553&amp;"|"&amp;D553,'Facturi emise'!$A$5:$A$1004,0)),""))</f>
        <v/>
      </c>
      <c r="J553" s="25" t="str">
        <f>IF(OR(N553="",D553=""),"",IFERROR(INDEX('Facturi emise'!$K$5:$K$1004,MATCH(N553&amp;"|"&amp;D553,'Facturi emise'!$A$5:$A$1004,0)),""))</f>
        <v/>
      </c>
      <c r="K553" s="26" t="str">
        <f t="shared" si="25"/>
        <v/>
      </c>
      <c r="L553" s="26" t="str">
        <f t="shared" si="26"/>
        <v/>
      </c>
      <c r="M553" s="27" t="str">
        <f>IF(B553="","",TRIM(IF(N553="","Factura storno nu există în registru. ",IF(ISNA(MATCH(N553&amp;"|"&amp;D553,'Facturi emise'!$A$5:$A$1004,0)),"Linia nu există în factura inițială. ",""))&amp;IF(N(H553)&lt;=0,"Lipsește cantitatea stornată. ","")&amp;IF(AND(N(I553)=IFERROR(INDEX('Facturi emise'!$J$5:$J$1004,MATCH(N553&amp;"|"&amp;D553,'Facturi emise'!$A$5:$A$1004,0)),0),SUMIFS($H$5:$H$1004,$N$5:$N$1004,N553,$D$5:$D$1004,D553,$I$5:$I$1004,I553)&gt;N(G553)),"Stornezi mai mult decât s-a facturat. ","")&amp;IF(AND(N(I553)&gt;0,N(I553)&lt;IFERROR(INDEX('Facturi emise'!$J$5:$J$1004,MATCH(N553&amp;"|"&amp;D553,'Facturi emise'!$A$5:$A$1004,0)),0)),"Reducere de preț pe unitate. ","")))</f>
        <v/>
      </c>
      <c r="N553" s="28" t="str">
        <f>IF(B553="","",IFERROR(INDEX('Registru stornări'!$D$5:$D$304,MATCH(B553,'Registru stornări'!$B$5:$B$304,0)),""))</f>
        <v/>
      </c>
    </row>
    <row r="554" spans="1:14" x14ac:dyDescent="0.2">
      <c r="A554" s="1" t="str">
        <f t="shared" si="24"/>
        <v/>
      </c>
      <c r="B554" s="9"/>
      <c r="C554" s="10" t="str">
        <f>IF(B554="","",COUNTIF(INDEX($B:$B,5):B554,B554))</f>
        <v/>
      </c>
      <c r="D554" s="9"/>
      <c r="E554" s="24" t="str">
        <f>IF(OR(N554="",D554=""),"",IFERROR(INDEX('Facturi emise'!$G$5:$G$1004,MATCH(N554&amp;"|"&amp;D554,'Facturi emise'!$A$5:$A$1004,0)),""))</f>
        <v/>
      </c>
      <c r="F554" s="10" t="str">
        <f>IF(OR(N554="",D554=""),"",IFERROR(INDEX('Facturi emise'!$H$5:$H$1004,MATCH(N554&amp;"|"&amp;D554,'Facturi emise'!$A$5:$A$1004,0)),""))</f>
        <v/>
      </c>
      <c r="G554" s="24" t="str">
        <f>IF(OR(N554="",D554=""),"",IFERROR(INDEX('Facturi emise'!$I$5:$I$1004,MATCH(N554&amp;"|"&amp;D554,'Facturi emise'!$A$5:$A$1004,0)),""))</f>
        <v/>
      </c>
      <c r="H554" s="6"/>
      <c r="I554" s="14" t="str">
        <f>IF(OR(N554="",D554=""),"",IFERROR(INDEX('Facturi emise'!$J$5:$J$1004,MATCH(N554&amp;"|"&amp;D554,'Facturi emise'!$A$5:$A$1004,0)),""))</f>
        <v/>
      </c>
      <c r="J554" s="25" t="str">
        <f>IF(OR(N554="",D554=""),"",IFERROR(INDEX('Facturi emise'!$K$5:$K$1004,MATCH(N554&amp;"|"&amp;D554,'Facturi emise'!$A$5:$A$1004,0)),""))</f>
        <v/>
      </c>
      <c r="K554" s="26" t="str">
        <f t="shared" si="25"/>
        <v/>
      </c>
      <c r="L554" s="26" t="str">
        <f t="shared" si="26"/>
        <v/>
      </c>
      <c r="M554" s="27" t="str">
        <f>IF(B554="","",TRIM(IF(N554="","Factura storno nu există în registru. ",IF(ISNA(MATCH(N554&amp;"|"&amp;D554,'Facturi emise'!$A$5:$A$1004,0)),"Linia nu există în factura inițială. ",""))&amp;IF(N(H554)&lt;=0,"Lipsește cantitatea stornată. ","")&amp;IF(AND(N(I554)=IFERROR(INDEX('Facturi emise'!$J$5:$J$1004,MATCH(N554&amp;"|"&amp;D554,'Facturi emise'!$A$5:$A$1004,0)),0),SUMIFS($H$5:$H$1004,$N$5:$N$1004,N554,$D$5:$D$1004,D554,$I$5:$I$1004,I554)&gt;N(G554)),"Stornezi mai mult decât s-a facturat. ","")&amp;IF(AND(N(I554)&gt;0,N(I554)&lt;IFERROR(INDEX('Facturi emise'!$J$5:$J$1004,MATCH(N554&amp;"|"&amp;D554,'Facturi emise'!$A$5:$A$1004,0)),0)),"Reducere de preț pe unitate. ","")))</f>
        <v/>
      </c>
      <c r="N554" s="28" t="str">
        <f>IF(B554="","",IFERROR(INDEX('Registru stornări'!$D$5:$D$304,MATCH(B554,'Registru stornări'!$B$5:$B$304,0)),""))</f>
        <v/>
      </c>
    </row>
    <row r="555" spans="1:14" x14ac:dyDescent="0.2">
      <c r="A555" s="1" t="str">
        <f t="shared" si="24"/>
        <v/>
      </c>
      <c r="B555" s="9"/>
      <c r="C555" s="10" t="str">
        <f>IF(B555="","",COUNTIF(INDEX($B:$B,5):B555,B555))</f>
        <v/>
      </c>
      <c r="D555" s="9"/>
      <c r="E555" s="24" t="str">
        <f>IF(OR(N555="",D555=""),"",IFERROR(INDEX('Facturi emise'!$G$5:$G$1004,MATCH(N555&amp;"|"&amp;D555,'Facturi emise'!$A$5:$A$1004,0)),""))</f>
        <v/>
      </c>
      <c r="F555" s="10" t="str">
        <f>IF(OR(N555="",D555=""),"",IFERROR(INDEX('Facturi emise'!$H$5:$H$1004,MATCH(N555&amp;"|"&amp;D555,'Facturi emise'!$A$5:$A$1004,0)),""))</f>
        <v/>
      </c>
      <c r="G555" s="24" t="str">
        <f>IF(OR(N555="",D555=""),"",IFERROR(INDEX('Facturi emise'!$I$5:$I$1004,MATCH(N555&amp;"|"&amp;D555,'Facturi emise'!$A$5:$A$1004,0)),""))</f>
        <v/>
      </c>
      <c r="H555" s="6"/>
      <c r="I555" s="14" t="str">
        <f>IF(OR(N555="",D555=""),"",IFERROR(INDEX('Facturi emise'!$J$5:$J$1004,MATCH(N555&amp;"|"&amp;D555,'Facturi emise'!$A$5:$A$1004,0)),""))</f>
        <v/>
      </c>
      <c r="J555" s="25" t="str">
        <f>IF(OR(N555="",D555=""),"",IFERROR(INDEX('Facturi emise'!$K$5:$K$1004,MATCH(N555&amp;"|"&amp;D555,'Facturi emise'!$A$5:$A$1004,0)),""))</f>
        <v/>
      </c>
      <c r="K555" s="26" t="str">
        <f t="shared" si="25"/>
        <v/>
      </c>
      <c r="L555" s="26" t="str">
        <f t="shared" si="26"/>
        <v/>
      </c>
      <c r="M555" s="27" t="str">
        <f>IF(B555="","",TRIM(IF(N555="","Factura storno nu există în registru. ",IF(ISNA(MATCH(N555&amp;"|"&amp;D555,'Facturi emise'!$A$5:$A$1004,0)),"Linia nu există în factura inițială. ",""))&amp;IF(N(H555)&lt;=0,"Lipsește cantitatea stornată. ","")&amp;IF(AND(N(I555)=IFERROR(INDEX('Facturi emise'!$J$5:$J$1004,MATCH(N555&amp;"|"&amp;D555,'Facturi emise'!$A$5:$A$1004,0)),0),SUMIFS($H$5:$H$1004,$N$5:$N$1004,N555,$D$5:$D$1004,D555,$I$5:$I$1004,I555)&gt;N(G555)),"Stornezi mai mult decât s-a facturat. ","")&amp;IF(AND(N(I555)&gt;0,N(I555)&lt;IFERROR(INDEX('Facturi emise'!$J$5:$J$1004,MATCH(N555&amp;"|"&amp;D555,'Facturi emise'!$A$5:$A$1004,0)),0)),"Reducere de preț pe unitate. ","")))</f>
        <v/>
      </c>
      <c r="N555" s="28" t="str">
        <f>IF(B555="","",IFERROR(INDEX('Registru stornări'!$D$5:$D$304,MATCH(B555,'Registru stornări'!$B$5:$B$304,0)),""))</f>
        <v/>
      </c>
    </row>
    <row r="556" spans="1:14" x14ac:dyDescent="0.2">
      <c r="A556" s="1" t="str">
        <f t="shared" si="24"/>
        <v/>
      </c>
      <c r="B556" s="9"/>
      <c r="C556" s="10" t="str">
        <f>IF(B556="","",COUNTIF(INDEX($B:$B,5):B556,B556))</f>
        <v/>
      </c>
      <c r="D556" s="9"/>
      <c r="E556" s="24" t="str">
        <f>IF(OR(N556="",D556=""),"",IFERROR(INDEX('Facturi emise'!$G$5:$G$1004,MATCH(N556&amp;"|"&amp;D556,'Facturi emise'!$A$5:$A$1004,0)),""))</f>
        <v/>
      </c>
      <c r="F556" s="10" t="str">
        <f>IF(OR(N556="",D556=""),"",IFERROR(INDEX('Facturi emise'!$H$5:$H$1004,MATCH(N556&amp;"|"&amp;D556,'Facturi emise'!$A$5:$A$1004,0)),""))</f>
        <v/>
      </c>
      <c r="G556" s="24" t="str">
        <f>IF(OR(N556="",D556=""),"",IFERROR(INDEX('Facturi emise'!$I$5:$I$1004,MATCH(N556&amp;"|"&amp;D556,'Facturi emise'!$A$5:$A$1004,0)),""))</f>
        <v/>
      </c>
      <c r="H556" s="6"/>
      <c r="I556" s="14" t="str">
        <f>IF(OR(N556="",D556=""),"",IFERROR(INDEX('Facturi emise'!$J$5:$J$1004,MATCH(N556&amp;"|"&amp;D556,'Facturi emise'!$A$5:$A$1004,0)),""))</f>
        <v/>
      </c>
      <c r="J556" s="25" t="str">
        <f>IF(OR(N556="",D556=""),"",IFERROR(INDEX('Facturi emise'!$K$5:$K$1004,MATCH(N556&amp;"|"&amp;D556,'Facturi emise'!$A$5:$A$1004,0)),""))</f>
        <v/>
      </c>
      <c r="K556" s="26" t="str">
        <f t="shared" si="25"/>
        <v/>
      </c>
      <c r="L556" s="26" t="str">
        <f t="shared" si="26"/>
        <v/>
      </c>
      <c r="M556" s="27" t="str">
        <f>IF(B556="","",TRIM(IF(N556="","Factura storno nu există în registru. ",IF(ISNA(MATCH(N556&amp;"|"&amp;D556,'Facturi emise'!$A$5:$A$1004,0)),"Linia nu există în factura inițială. ",""))&amp;IF(N(H556)&lt;=0,"Lipsește cantitatea stornată. ","")&amp;IF(AND(N(I556)=IFERROR(INDEX('Facturi emise'!$J$5:$J$1004,MATCH(N556&amp;"|"&amp;D556,'Facturi emise'!$A$5:$A$1004,0)),0),SUMIFS($H$5:$H$1004,$N$5:$N$1004,N556,$D$5:$D$1004,D556,$I$5:$I$1004,I556)&gt;N(G556)),"Stornezi mai mult decât s-a facturat. ","")&amp;IF(AND(N(I556)&gt;0,N(I556)&lt;IFERROR(INDEX('Facturi emise'!$J$5:$J$1004,MATCH(N556&amp;"|"&amp;D556,'Facturi emise'!$A$5:$A$1004,0)),0)),"Reducere de preț pe unitate. ","")))</f>
        <v/>
      </c>
      <c r="N556" s="28" t="str">
        <f>IF(B556="","",IFERROR(INDEX('Registru stornări'!$D$5:$D$304,MATCH(B556,'Registru stornări'!$B$5:$B$304,0)),""))</f>
        <v/>
      </c>
    </row>
    <row r="557" spans="1:14" x14ac:dyDescent="0.2">
      <c r="A557" s="1" t="str">
        <f t="shared" si="24"/>
        <v/>
      </c>
      <c r="B557" s="9"/>
      <c r="C557" s="10" t="str">
        <f>IF(B557="","",COUNTIF(INDEX($B:$B,5):B557,B557))</f>
        <v/>
      </c>
      <c r="D557" s="9"/>
      <c r="E557" s="24" t="str">
        <f>IF(OR(N557="",D557=""),"",IFERROR(INDEX('Facturi emise'!$G$5:$G$1004,MATCH(N557&amp;"|"&amp;D557,'Facturi emise'!$A$5:$A$1004,0)),""))</f>
        <v/>
      </c>
      <c r="F557" s="10" t="str">
        <f>IF(OR(N557="",D557=""),"",IFERROR(INDEX('Facturi emise'!$H$5:$H$1004,MATCH(N557&amp;"|"&amp;D557,'Facturi emise'!$A$5:$A$1004,0)),""))</f>
        <v/>
      </c>
      <c r="G557" s="24" t="str">
        <f>IF(OR(N557="",D557=""),"",IFERROR(INDEX('Facturi emise'!$I$5:$I$1004,MATCH(N557&amp;"|"&amp;D557,'Facturi emise'!$A$5:$A$1004,0)),""))</f>
        <v/>
      </c>
      <c r="H557" s="6"/>
      <c r="I557" s="14" t="str">
        <f>IF(OR(N557="",D557=""),"",IFERROR(INDEX('Facturi emise'!$J$5:$J$1004,MATCH(N557&amp;"|"&amp;D557,'Facturi emise'!$A$5:$A$1004,0)),""))</f>
        <v/>
      </c>
      <c r="J557" s="25" t="str">
        <f>IF(OR(N557="",D557=""),"",IFERROR(INDEX('Facturi emise'!$K$5:$K$1004,MATCH(N557&amp;"|"&amp;D557,'Facturi emise'!$A$5:$A$1004,0)),""))</f>
        <v/>
      </c>
      <c r="K557" s="26" t="str">
        <f t="shared" si="25"/>
        <v/>
      </c>
      <c r="L557" s="26" t="str">
        <f t="shared" si="26"/>
        <v/>
      </c>
      <c r="M557" s="27" t="str">
        <f>IF(B557="","",TRIM(IF(N557="","Factura storno nu există în registru. ",IF(ISNA(MATCH(N557&amp;"|"&amp;D557,'Facturi emise'!$A$5:$A$1004,0)),"Linia nu există în factura inițială. ",""))&amp;IF(N(H557)&lt;=0,"Lipsește cantitatea stornată. ","")&amp;IF(AND(N(I557)=IFERROR(INDEX('Facturi emise'!$J$5:$J$1004,MATCH(N557&amp;"|"&amp;D557,'Facturi emise'!$A$5:$A$1004,0)),0),SUMIFS($H$5:$H$1004,$N$5:$N$1004,N557,$D$5:$D$1004,D557,$I$5:$I$1004,I557)&gt;N(G557)),"Stornezi mai mult decât s-a facturat. ","")&amp;IF(AND(N(I557)&gt;0,N(I557)&lt;IFERROR(INDEX('Facturi emise'!$J$5:$J$1004,MATCH(N557&amp;"|"&amp;D557,'Facturi emise'!$A$5:$A$1004,0)),0)),"Reducere de preț pe unitate. ","")))</f>
        <v/>
      </c>
      <c r="N557" s="28" t="str">
        <f>IF(B557="","",IFERROR(INDEX('Registru stornări'!$D$5:$D$304,MATCH(B557,'Registru stornări'!$B$5:$B$304,0)),""))</f>
        <v/>
      </c>
    </row>
    <row r="558" spans="1:14" x14ac:dyDescent="0.2">
      <c r="A558" s="1" t="str">
        <f t="shared" si="24"/>
        <v/>
      </c>
      <c r="B558" s="9"/>
      <c r="C558" s="10" t="str">
        <f>IF(B558="","",COUNTIF(INDEX($B:$B,5):B558,B558))</f>
        <v/>
      </c>
      <c r="D558" s="9"/>
      <c r="E558" s="24" t="str">
        <f>IF(OR(N558="",D558=""),"",IFERROR(INDEX('Facturi emise'!$G$5:$G$1004,MATCH(N558&amp;"|"&amp;D558,'Facturi emise'!$A$5:$A$1004,0)),""))</f>
        <v/>
      </c>
      <c r="F558" s="10" t="str">
        <f>IF(OR(N558="",D558=""),"",IFERROR(INDEX('Facturi emise'!$H$5:$H$1004,MATCH(N558&amp;"|"&amp;D558,'Facturi emise'!$A$5:$A$1004,0)),""))</f>
        <v/>
      </c>
      <c r="G558" s="24" t="str">
        <f>IF(OR(N558="",D558=""),"",IFERROR(INDEX('Facturi emise'!$I$5:$I$1004,MATCH(N558&amp;"|"&amp;D558,'Facturi emise'!$A$5:$A$1004,0)),""))</f>
        <v/>
      </c>
      <c r="H558" s="6"/>
      <c r="I558" s="14" t="str">
        <f>IF(OR(N558="",D558=""),"",IFERROR(INDEX('Facturi emise'!$J$5:$J$1004,MATCH(N558&amp;"|"&amp;D558,'Facturi emise'!$A$5:$A$1004,0)),""))</f>
        <v/>
      </c>
      <c r="J558" s="25" t="str">
        <f>IF(OR(N558="",D558=""),"",IFERROR(INDEX('Facturi emise'!$K$5:$K$1004,MATCH(N558&amp;"|"&amp;D558,'Facturi emise'!$A$5:$A$1004,0)),""))</f>
        <v/>
      </c>
      <c r="K558" s="26" t="str">
        <f t="shared" si="25"/>
        <v/>
      </c>
      <c r="L558" s="26" t="str">
        <f t="shared" si="26"/>
        <v/>
      </c>
      <c r="M558" s="27" t="str">
        <f>IF(B558="","",TRIM(IF(N558="","Factura storno nu există în registru. ",IF(ISNA(MATCH(N558&amp;"|"&amp;D558,'Facturi emise'!$A$5:$A$1004,0)),"Linia nu există în factura inițială. ",""))&amp;IF(N(H558)&lt;=0,"Lipsește cantitatea stornată. ","")&amp;IF(AND(N(I558)=IFERROR(INDEX('Facturi emise'!$J$5:$J$1004,MATCH(N558&amp;"|"&amp;D558,'Facturi emise'!$A$5:$A$1004,0)),0),SUMIFS($H$5:$H$1004,$N$5:$N$1004,N558,$D$5:$D$1004,D558,$I$5:$I$1004,I558)&gt;N(G558)),"Stornezi mai mult decât s-a facturat. ","")&amp;IF(AND(N(I558)&gt;0,N(I558)&lt;IFERROR(INDEX('Facturi emise'!$J$5:$J$1004,MATCH(N558&amp;"|"&amp;D558,'Facturi emise'!$A$5:$A$1004,0)),0)),"Reducere de preț pe unitate. ","")))</f>
        <v/>
      </c>
      <c r="N558" s="28" t="str">
        <f>IF(B558="","",IFERROR(INDEX('Registru stornări'!$D$5:$D$304,MATCH(B558,'Registru stornări'!$B$5:$B$304,0)),""))</f>
        <v/>
      </c>
    </row>
    <row r="559" spans="1:14" x14ac:dyDescent="0.2">
      <c r="A559" s="1" t="str">
        <f t="shared" si="24"/>
        <v/>
      </c>
      <c r="B559" s="9"/>
      <c r="C559" s="10" t="str">
        <f>IF(B559="","",COUNTIF(INDEX($B:$B,5):B559,B559))</f>
        <v/>
      </c>
      <c r="D559" s="9"/>
      <c r="E559" s="24" t="str">
        <f>IF(OR(N559="",D559=""),"",IFERROR(INDEX('Facturi emise'!$G$5:$G$1004,MATCH(N559&amp;"|"&amp;D559,'Facturi emise'!$A$5:$A$1004,0)),""))</f>
        <v/>
      </c>
      <c r="F559" s="10" t="str">
        <f>IF(OR(N559="",D559=""),"",IFERROR(INDEX('Facturi emise'!$H$5:$H$1004,MATCH(N559&amp;"|"&amp;D559,'Facturi emise'!$A$5:$A$1004,0)),""))</f>
        <v/>
      </c>
      <c r="G559" s="24" t="str">
        <f>IF(OR(N559="",D559=""),"",IFERROR(INDEX('Facturi emise'!$I$5:$I$1004,MATCH(N559&amp;"|"&amp;D559,'Facturi emise'!$A$5:$A$1004,0)),""))</f>
        <v/>
      </c>
      <c r="H559" s="6"/>
      <c r="I559" s="14" t="str">
        <f>IF(OR(N559="",D559=""),"",IFERROR(INDEX('Facturi emise'!$J$5:$J$1004,MATCH(N559&amp;"|"&amp;D559,'Facturi emise'!$A$5:$A$1004,0)),""))</f>
        <v/>
      </c>
      <c r="J559" s="25" t="str">
        <f>IF(OR(N559="",D559=""),"",IFERROR(INDEX('Facturi emise'!$K$5:$K$1004,MATCH(N559&amp;"|"&amp;D559,'Facturi emise'!$A$5:$A$1004,0)),""))</f>
        <v/>
      </c>
      <c r="K559" s="26" t="str">
        <f t="shared" si="25"/>
        <v/>
      </c>
      <c r="L559" s="26" t="str">
        <f t="shared" si="26"/>
        <v/>
      </c>
      <c r="M559" s="27" t="str">
        <f>IF(B559="","",TRIM(IF(N559="","Factura storno nu există în registru. ",IF(ISNA(MATCH(N559&amp;"|"&amp;D559,'Facturi emise'!$A$5:$A$1004,0)),"Linia nu există în factura inițială. ",""))&amp;IF(N(H559)&lt;=0,"Lipsește cantitatea stornată. ","")&amp;IF(AND(N(I559)=IFERROR(INDEX('Facturi emise'!$J$5:$J$1004,MATCH(N559&amp;"|"&amp;D559,'Facturi emise'!$A$5:$A$1004,0)),0),SUMIFS($H$5:$H$1004,$N$5:$N$1004,N559,$D$5:$D$1004,D559,$I$5:$I$1004,I559)&gt;N(G559)),"Stornezi mai mult decât s-a facturat. ","")&amp;IF(AND(N(I559)&gt;0,N(I559)&lt;IFERROR(INDEX('Facturi emise'!$J$5:$J$1004,MATCH(N559&amp;"|"&amp;D559,'Facturi emise'!$A$5:$A$1004,0)),0)),"Reducere de preț pe unitate. ","")))</f>
        <v/>
      </c>
      <c r="N559" s="28" t="str">
        <f>IF(B559="","",IFERROR(INDEX('Registru stornări'!$D$5:$D$304,MATCH(B559,'Registru stornări'!$B$5:$B$304,0)),""))</f>
        <v/>
      </c>
    </row>
    <row r="560" spans="1:14" x14ac:dyDescent="0.2">
      <c r="A560" s="1" t="str">
        <f t="shared" si="24"/>
        <v/>
      </c>
      <c r="B560" s="9"/>
      <c r="C560" s="10" t="str">
        <f>IF(B560="","",COUNTIF(INDEX($B:$B,5):B560,B560))</f>
        <v/>
      </c>
      <c r="D560" s="9"/>
      <c r="E560" s="24" t="str">
        <f>IF(OR(N560="",D560=""),"",IFERROR(INDEX('Facturi emise'!$G$5:$G$1004,MATCH(N560&amp;"|"&amp;D560,'Facturi emise'!$A$5:$A$1004,0)),""))</f>
        <v/>
      </c>
      <c r="F560" s="10" t="str">
        <f>IF(OR(N560="",D560=""),"",IFERROR(INDEX('Facturi emise'!$H$5:$H$1004,MATCH(N560&amp;"|"&amp;D560,'Facturi emise'!$A$5:$A$1004,0)),""))</f>
        <v/>
      </c>
      <c r="G560" s="24" t="str">
        <f>IF(OR(N560="",D560=""),"",IFERROR(INDEX('Facturi emise'!$I$5:$I$1004,MATCH(N560&amp;"|"&amp;D560,'Facturi emise'!$A$5:$A$1004,0)),""))</f>
        <v/>
      </c>
      <c r="H560" s="6"/>
      <c r="I560" s="14" t="str">
        <f>IF(OR(N560="",D560=""),"",IFERROR(INDEX('Facturi emise'!$J$5:$J$1004,MATCH(N560&amp;"|"&amp;D560,'Facturi emise'!$A$5:$A$1004,0)),""))</f>
        <v/>
      </c>
      <c r="J560" s="25" t="str">
        <f>IF(OR(N560="",D560=""),"",IFERROR(INDEX('Facturi emise'!$K$5:$K$1004,MATCH(N560&amp;"|"&amp;D560,'Facturi emise'!$A$5:$A$1004,0)),""))</f>
        <v/>
      </c>
      <c r="K560" s="26" t="str">
        <f t="shared" si="25"/>
        <v/>
      </c>
      <c r="L560" s="26" t="str">
        <f t="shared" si="26"/>
        <v/>
      </c>
      <c r="M560" s="27" t="str">
        <f>IF(B560="","",TRIM(IF(N560="","Factura storno nu există în registru. ",IF(ISNA(MATCH(N560&amp;"|"&amp;D560,'Facturi emise'!$A$5:$A$1004,0)),"Linia nu există în factura inițială. ",""))&amp;IF(N(H560)&lt;=0,"Lipsește cantitatea stornată. ","")&amp;IF(AND(N(I560)=IFERROR(INDEX('Facturi emise'!$J$5:$J$1004,MATCH(N560&amp;"|"&amp;D560,'Facturi emise'!$A$5:$A$1004,0)),0),SUMIFS($H$5:$H$1004,$N$5:$N$1004,N560,$D$5:$D$1004,D560,$I$5:$I$1004,I560)&gt;N(G560)),"Stornezi mai mult decât s-a facturat. ","")&amp;IF(AND(N(I560)&gt;0,N(I560)&lt;IFERROR(INDEX('Facturi emise'!$J$5:$J$1004,MATCH(N560&amp;"|"&amp;D560,'Facturi emise'!$A$5:$A$1004,0)),0)),"Reducere de preț pe unitate. ","")))</f>
        <v/>
      </c>
      <c r="N560" s="28" t="str">
        <f>IF(B560="","",IFERROR(INDEX('Registru stornări'!$D$5:$D$304,MATCH(B560,'Registru stornări'!$B$5:$B$304,0)),""))</f>
        <v/>
      </c>
    </row>
    <row r="561" spans="1:14" x14ac:dyDescent="0.2">
      <c r="A561" s="1" t="str">
        <f t="shared" si="24"/>
        <v/>
      </c>
      <c r="B561" s="9"/>
      <c r="C561" s="10" t="str">
        <f>IF(B561="","",COUNTIF(INDEX($B:$B,5):B561,B561))</f>
        <v/>
      </c>
      <c r="D561" s="9"/>
      <c r="E561" s="24" t="str">
        <f>IF(OR(N561="",D561=""),"",IFERROR(INDEX('Facturi emise'!$G$5:$G$1004,MATCH(N561&amp;"|"&amp;D561,'Facturi emise'!$A$5:$A$1004,0)),""))</f>
        <v/>
      </c>
      <c r="F561" s="10" t="str">
        <f>IF(OR(N561="",D561=""),"",IFERROR(INDEX('Facturi emise'!$H$5:$H$1004,MATCH(N561&amp;"|"&amp;D561,'Facturi emise'!$A$5:$A$1004,0)),""))</f>
        <v/>
      </c>
      <c r="G561" s="24" t="str">
        <f>IF(OR(N561="",D561=""),"",IFERROR(INDEX('Facturi emise'!$I$5:$I$1004,MATCH(N561&amp;"|"&amp;D561,'Facturi emise'!$A$5:$A$1004,0)),""))</f>
        <v/>
      </c>
      <c r="H561" s="6"/>
      <c r="I561" s="14" t="str">
        <f>IF(OR(N561="",D561=""),"",IFERROR(INDEX('Facturi emise'!$J$5:$J$1004,MATCH(N561&amp;"|"&amp;D561,'Facturi emise'!$A$5:$A$1004,0)),""))</f>
        <v/>
      </c>
      <c r="J561" s="25" t="str">
        <f>IF(OR(N561="",D561=""),"",IFERROR(INDEX('Facturi emise'!$K$5:$K$1004,MATCH(N561&amp;"|"&amp;D561,'Facturi emise'!$A$5:$A$1004,0)),""))</f>
        <v/>
      </c>
      <c r="K561" s="26" t="str">
        <f t="shared" si="25"/>
        <v/>
      </c>
      <c r="L561" s="26" t="str">
        <f t="shared" si="26"/>
        <v/>
      </c>
      <c r="M561" s="27" t="str">
        <f>IF(B561="","",TRIM(IF(N561="","Factura storno nu există în registru. ",IF(ISNA(MATCH(N561&amp;"|"&amp;D561,'Facturi emise'!$A$5:$A$1004,0)),"Linia nu există în factura inițială. ",""))&amp;IF(N(H561)&lt;=0,"Lipsește cantitatea stornată. ","")&amp;IF(AND(N(I561)=IFERROR(INDEX('Facturi emise'!$J$5:$J$1004,MATCH(N561&amp;"|"&amp;D561,'Facturi emise'!$A$5:$A$1004,0)),0),SUMIFS($H$5:$H$1004,$N$5:$N$1004,N561,$D$5:$D$1004,D561,$I$5:$I$1004,I561)&gt;N(G561)),"Stornezi mai mult decât s-a facturat. ","")&amp;IF(AND(N(I561)&gt;0,N(I561)&lt;IFERROR(INDEX('Facturi emise'!$J$5:$J$1004,MATCH(N561&amp;"|"&amp;D561,'Facturi emise'!$A$5:$A$1004,0)),0)),"Reducere de preț pe unitate. ","")))</f>
        <v/>
      </c>
      <c r="N561" s="28" t="str">
        <f>IF(B561="","",IFERROR(INDEX('Registru stornări'!$D$5:$D$304,MATCH(B561,'Registru stornări'!$B$5:$B$304,0)),""))</f>
        <v/>
      </c>
    </row>
    <row r="562" spans="1:14" x14ac:dyDescent="0.2">
      <c r="A562" s="1" t="str">
        <f t="shared" si="24"/>
        <v/>
      </c>
      <c r="B562" s="9"/>
      <c r="C562" s="10" t="str">
        <f>IF(B562="","",COUNTIF(INDEX($B:$B,5):B562,B562))</f>
        <v/>
      </c>
      <c r="D562" s="9"/>
      <c r="E562" s="24" t="str">
        <f>IF(OR(N562="",D562=""),"",IFERROR(INDEX('Facturi emise'!$G$5:$G$1004,MATCH(N562&amp;"|"&amp;D562,'Facturi emise'!$A$5:$A$1004,0)),""))</f>
        <v/>
      </c>
      <c r="F562" s="10" t="str">
        <f>IF(OR(N562="",D562=""),"",IFERROR(INDEX('Facturi emise'!$H$5:$H$1004,MATCH(N562&amp;"|"&amp;D562,'Facturi emise'!$A$5:$A$1004,0)),""))</f>
        <v/>
      </c>
      <c r="G562" s="24" t="str">
        <f>IF(OR(N562="",D562=""),"",IFERROR(INDEX('Facturi emise'!$I$5:$I$1004,MATCH(N562&amp;"|"&amp;D562,'Facturi emise'!$A$5:$A$1004,0)),""))</f>
        <v/>
      </c>
      <c r="H562" s="6"/>
      <c r="I562" s="14" t="str">
        <f>IF(OR(N562="",D562=""),"",IFERROR(INDEX('Facturi emise'!$J$5:$J$1004,MATCH(N562&amp;"|"&amp;D562,'Facturi emise'!$A$5:$A$1004,0)),""))</f>
        <v/>
      </c>
      <c r="J562" s="25" t="str">
        <f>IF(OR(N562="",D562=""),"",IFERROR(INDEX('Facturi emise'!$K$5:$K$1004,MATCH(N562&amp;"|"&amp;D562,'Facturi emise'!$A$5:$A$1004,0)),""))</f>
        <v/>
      </c>
      <c r="K562" s="26" t="str">
        <f t="shared" si="25"/>
        <v/>
      </c>
      <c r="L562" s="26" t="str">
        <f t="shared" si="26"/>
        <v/>
      </c>
      <c r="M562" s="27" t="str">
        <f>IF(B562="","",TRIM(IF(N562="","Factura storno nu există în registru. ",IF(ISNA(MATCH(N562&amp;"|"&amp;D562,'Facturi emise'!$A$5:$A$1004,0)),"Linia nu există în factura inițială. ",""))&amp;IF(N(H562)&lt;=0,"Lipsește cantitatea stornată. ","")&amp;IF(AND(N(I562)=IFERROR(INDEX('Facturi emise'!$J$5:$J$1004,MATCH(N562&amp;"|"&amp;D562,'Facturi emise'!$A$5:$A$1004,0)),0),SUMIFS($H$5:$H$1004,$N$5:$N$1004,N562,$D$5:$D$1004,D562,$I$5:$I$1004,I562)&gt;N(G562)),"Stornezi mai mult decât s-a facturat. ","")&amp;IF(AND(N(I562)&gt;0,N(I562)&lt;IFERROR(INDEX('Facturi emise'!$J$5:$J$1004,MATCH(N562&amp;"|"&amp;D562,'Facturi emise'!$A$5:$A$1004,0)),0)),"Reducere de preț pe unitate. ","")))</f>
        <v/>
      </c>
      <c r="N562" s="28" t="str">
        <f>IF(B562="","",IFERROR(INDEX('Registru stornări'!$D$5:$D$304,MATCH(B562,'Registru stornări'!$B$5:$B$304,0)),""))</f>
        <v/>
      </c>
    </row>
    <row r="563" spans="1:14" x14ac:dyDescent="0.2">
      <c r="A563" s="1" t="str">
        <f t="shared" si="24"/>
        <v/>
      </c>
      <c r="B563" s="9"/>
      <c r="C563" s="10" t="str">
        <f>IF(B563="","",COUNTIF(INDEX($B:$B,5):B563,B563))</f>
        <v/>
      </c>
      <c r="D563" s="9"/>
      <c r="E563" s="24" t="str">
        <f>IF(OR(N563="",D563=""),"",IFERROR(INDEX('Facturi emise'!$G$5:$G$1004,MATCH(N563&amp;"|"&amp;D563,'Facturi emise'!$A$5:$A$1004,0)),""))</f>
        <v/>
      </c>
      <c r="F563" s="10" t="str">
        <f>IF(OR(N563="",D563=""),"",IFERROR(INDEX('Facturi emise'!$H$5:$H$1004,MATCH(N563&amp;"|"&amp;D563,'Facturi emise'!$A$5:$A$1004,0)),""))</f>
        <v/>
      </c>
      <c r="G563" s="24" t="str">
        <f>IF(OR(N563="",D563=""),"",IFERROR(INDEX('Facturi emise'!$I$5:$I$1004,MATCH(N563&amp;"|"&amp;D563,'Facturi emise'!$A$5:$A$1004,0)),""))</f>
        <v/>
      </c>
      <c r="H563" s="6"/>
      <c r="I563" s="14" t="str">
        <f>IF(OR(N563="",D563=""),"",IFERROR(INDEX('Facturi emise'!$J$5:$J$1004,MATCH(N563&amp;"|"&amp;D563,'Facturi emise'!$A$5:$A$1004,0)),""))</f>
        <v/>
      </c>
      <c r="J563" s="25" t="str">
        <f>IF(OR(N563="",D563=""),"",IFERROR(INDEX('Facturi emise'!$K$5:$K$1004,MATCH(N563&amp;"|"&amp;D563,'Facturi emise'!$A$5:$A$1004,0)),""))</f>
        <v/>
      </c>
      <c r="K563" s="26" t="str">
        <f t="shared" si="25"/>
        <v/>
      </c>
      <c r="L563" s="26" t="str">
        <f t="shared" si="26"/>
        <v/>
      </c>
      <c r="M563" s="27" t="str">
        <f>IF(B563="","",TRIM(IF(N563="","Factura storno nu există în registru. ",IF(ISNA(MATCH(N563&amp;"|"&amp;D563,'Facturi emise'!$A$5:$A$1004,0)),"Linia nu există în factura inițială. ",""))&amp;IF(N(H563)&lt;=0,"Lipsește cantitatea stornată. ","")&amp;IF(AND(N(I563)=IFERROR(INDEX('Facturi emise'!$J$5:$J$1004,MATCH(N563&amp;"|"&amp;D563,'Facturi emise'!$A$5:$A$1004,0)),0),SUMIFS($H$5:$H$1004,$N$5:$N$1004,N563,$D$5:$D$1004,D563,$I$5:$I$1004,I563)&gt;N(G563)),"Stornezi mai mult decât s-a facturat. ","")&amp;IF(AND(N(I563)&gt;0,N(I563)&lt;IFERROR(INDEX('Facturi emise'!$J$5:$J$1004,MATCH(N563&amp;"|"&amp;D563,'Facturi emise'!$A$5:$A$1004,0)),0)),"Reducere de preț pe unitate. ","")))</f>
        <v/>
      </c>
      <c r="N563" s="28" t="str">
        <f>IF(B563="","",IFERROR(INDEX('Registru stornări'!$D$5:$D$304,MATCH(B563,'Registru stornări'!$B$5:$B$304,0)),""))</f>
        <v/>
      </c>
    </row>
    <row r="564" spans="1:14" x14ac:dyDescent="0.2">
      <c r="A564" s="1" t="str">
        <f t="shared" si="24"/>
        <v/>
      </c>
      <c r="B564" s="9"/>
      <c r="C564" s="10" t="str">
        <f>IF(B564="","",COUNTIF(INDEX($B:$B,5):B564,B564))</f>
        <v/>
      </c>
      <c r="D564" s="9"/>
      <c r="E564" s="24" t="str">
        <f>IF(OR(N564="",D564=""),"",IFERROR(INDEX('Facturi emise'!$G$5:$G$1004,MATCH(N564&amp;"|"&amp;D564,'Facturi emise'!$A$5:$A$1004,0)),""))</f>
        <v/>
      </c>
      <c r="F564" s="10" t="str">
        <f>IF(OR(N564="",D564=""),"",IFERROR(INDEX('Facturi emise'!$H$5:$H$1004,MATCH(N564&amp;"|"&amp;D564,'Facturi emise'!$A$5:$A$1004,0)),""))</f>
        <v/>
      </c>
      <c r="G564" s="24" t="str">
        <f>IF(OR(N564="",D564=""),"",IFERROR(INDEX('Facturi emise'!$I$5:$I$1004,MATCH(N564&amp;"|"&amp;D564,'Facturi emise'!$A$5:$A$1004,0)),""))</f>
        <v/>
      </c>
      <c r="H564" s="6"/>
      <c r="I564" s="14" t="str">
        <f>IF(OR(N564="",D564=""),"",IFERROR(INDEX('Facturi emise'!$J$5:$J$1004,MATCH(N564&amp;"|"&amp;D564,'Facturi emise'!$A$5:$A$1004,0)),""))</f>
        <v/>
      </c>
      <c r="J564" s="25" t="str">
        <f>IF(OR(N564="",D564=""),"",IFERROR(INDEX('Facturi emise'!$K$5:$K$1004,MATCH(N564&amp;"|"&amp;D564,'Facturi emise'!$A$5:$A$1004,0)),""))</f>
        <v/>
      </c>
      <c r="K564" s="26" t="str">
        <f t="shared" si="25"/>
        <v/>
      </c>
      <c r="L564" s="26" t="str">
        <f t="shared" si="26"/>
        <v/>
      </c>
      <c r="M564" s="27" t="str">
        <f>IF(B564="","",TRIM(IF(N564="","Factura storno nu există în registru. ",IF(ISNA(MATCH(N564&amp;"|"&amp;D564,'Facturi emise'!$A$5:$A$1004,0)),"Linia nu există în factura inițială. ",""))&amp;IF(N(H564)&lt;=0,"Lipsește cantitatea stornată. ","")&amp;IF(AND(N(I564)=IFERROR(INDEX('Facturi emise'!$J$5:$J$1004,MATCH(N564&amp;"|"&amp;D564,'Facturi emise'!$A$5:$A$1004,0)),0),SUMIFS($H$5:$H$1004,$N$5:$N$1004,N564,$D$5:$D$1004,D564,$I$5:$I$1004,I564)&gt;N(G564)),"Stornezi mai mult decât s-a facturat. ","")&amp;IF(AND(N(I564)&gt;0,N(I564)&lt;IFERROR(INDEX('Facturi emise'!$J$5:$J$1004,MATCH(N564&amp;"|"&amp;D564,'Facturi emise'!$A$5:$A$1004,0)),0)),"Reducere de preț pe unitate. ","")))</f>
        <v/>
      </c>
      <c r="N564" s="28" t="str">
        <f>IF(B564="","",IFERROR(INDEX('Registru stornări'!$D$5:$D$304,MATCH(B564,'Registru stornări'!$B$5:$B$304,0)),""))</f>
        <v/>
      </c>
    </row>
    <row r="565" spans="1:14" x14ac:dyDescent="0.2">
      <c r="A565" s="1" t="str">
        <f t="shared" si="24"/>
        <v/>
      </c>
      <c r="B565" s="9"/>
      <c r="C565" s="10" t="str">
        <f>IF(B565="","",COUNTIF(INDEX($B:$B,5):B565,B565))</f>
        <v/>
      </c>
      <c r="D565" s="9"/>
      <c r="E565" s="24" t="str">
        <f>IF(OR(N565="",D565=""),"",IFERROR(INDEX('Facturi emise'!$G$5:$G$1004,MATCH(N565&amp;"|"&amp;D565,'Facturi emise'!$A$5:$A$1004,0)),""))</f>
        <v/>
      </c>
      <c r="F565" s="10" t="str">
        <f>IF(OR(N565="",D565=""),"",IFERROR(INDEX('Facturi emise'!$H$5:$H$1004,MATCH(N565&amp;"|"&amp;D565,'Facturi emise'!$A$5:$A$1004,0)),""))</f>
        <v/>
      </c>
      <c r="G565" s="24" t="str">
        <f>IF(OR(N565="",D565=""),"",IFERROR(INDEX('Facturi emise'!$I$5:$I$1004,MATCH(N565&amp;"|"&amp;D565,'Facturi emise'!$A$5:$A$1004,0)),""))</f>
        <v/>
      </c>
      <c r="H565" s="6"/>
      <c r="I565" s="14" t="str">
        <f>IF(OR(N565="",D565=""),"",IFERROR(INDEX('Facturi emise'!$J$5:$J$1004,MATCH(N565&amp;"|"&amp;D565,'Facturi emise'!$A$5:$A$1004,0)),""))</f>
        <v/>
      </c>
      <c r="J565" s="25" t="str">
        <f>IF(OR(N565="",D565=""),"",IFERROR(INDEX('Facturi emise'!$K$5:$K$1004,MATCH(N565&amp;"|"&amp;D565,'Facturi emise'!$A$5:$A$1004,0)),""))</f>
        <v/>
      </c>
      <c r="K565" s="26" t="str">
        <f t="shared" si="25"/>
        <v/>
      </c>
      <c r="L565" s="26" t="str">
        <f t="shared" si="26"/>
        <v/>
      </c>
      <c r="M565" s="27" t="str">
        <f>IF(B565="","",TRIM(IF(N565="","Factura storno nu există în registru. ",IF(ISNA(MATCH(N565&amp;"|"&amp;D565,'Facturi emise'!$A$5:$A$1004,0)),"Linia nu există în factura inițială. ",""))&amp;IF(N(H565)&lt;=0,"Lipsește cantitatea stornată. ","")&amp;IF(AND(N(I565)=IFERROR(INDEX('Facturi emise'!$J$5:$J$1004,MATCH(N565&amp;"|"&amp;D565,'Facturi emise'!$A$5:$A$1004,0)),0),SUMIFS($H$5:$H$1004,$N$5:$N$1004,N565,$D$5:$D$1004,D565,$I$5:$I$1004,I565)&gt;N(G565)),"Stornezi mai mult decât s-a facturat. ","")&amp;IF(AND(N(I565)&gt;0,N(I565)&lt;IFERROR(INDEX('Facturi emise'!$J$5:$J$1004,MATCH(N565&amp;"|"&amp;D565,'Facturi emise'!$A$5:$A$1004,0)),0)),"Reducere de preț pe unitate. ","")))</f>
        <v/>
      </c>
      <c r="N565" s="28" t="str">
        <f>IF(B565="","",IFERROR(INDEX('Registru stornări'!$D$5:$D$304,MATCH(B565,'Registru stornări'!$B$5:$B$304,0)),""))</f>
        <v/>
      </c>
    </row>
    <row r="566" spans="1:14" x14ac:dyDescent="0.2">
      <c r="A566" s="1" t="str">
        <f t="shared" si="24"/>
        <v/>
      </c>
      <c r="B566" s="9"/>
      <c r="C566" s="10" t="str">
        <f>IF(B566="","",COUNTIF(INDEX($B:$B,5):B566,B566))</f>
        <v/>
      </c>
      <c r="D566" s="9"/>
      <c r="E566" s="24" t="str">
        <f>IF(OR(N566="",D566=""),"",IFERROR(INDEX('Facturi emise'!$G$5:$G$1004,MATCH(N566&amp;"|"&amp;D566,'Facturi emise'!$A$5:$A$1004,0)),""))</f>
        <v/>
      </c>
      <c r="F566" s="10" t="str">
        <f>IF(OR(N566="",D566=""),"",IFERROR(INDEX('Facturi emise'!$H$5:$H$1004,MATCH(N566&amp;"|"&amp;D566,'Facturi emise'!$A$5:$A$1004,0)),""))</f>
        <v/>
      </c>
      <c r="G566" s="24" t="str">
        <f>IF(OR(N566="",D566=""),"",IFERROR(INDEX('Facturi emise'!$I$5:$I$1004,MATCH(N566&amp;"|"&amp;D566,'Facturi emise'!$A$5:$A$1004,0)),""))</f>
        <v/>
      </c>
      <c r="H566" s="6"/>
      <c r="I566" s="14" t="str">
        <f>IF(OR(N566="",D566=""),"",IFERROR(INDEX('Facturi emise'!$J$5:$J$1004,MATCH(N566&amp;"|"&amp;D566,'Facturi emise'!$A$5:$A$1004,0)),""))</f>
        <v/>
      </c>
      <c r="J566" s="25" t="str">
        <f>IF(OR(N566="",D566=""),"",IFERROR(INDEX('Facturi emise'!$K$5:$K$1004,MATCH(N566&amp;"|"&amp;D566,'Facturi emise'!$A$5:$A$1004,0)),""))</f>
        <v/>
      </c>
      <c r="K566" s="26" t="str">
        <f t="shared" si="25"/>
        <v/>
      </c>
      <c r="L566" s="26" t="str">
        <f t="shared" si="26"/>
        <v/>
      </c>
      <c r="M566" s="27" t="str">
        <f>IF(B566="","",TRIM(IF(N566="","Factura storno nu există în registru. ",IF(ISNA(MATCH(N566&amp;"|"&amp;D566,'Facturi emise'!$A$5:$A$1004,0)),"Linia nu există în factura inițială. ",""))&amp;IF(N(H566)&lt;=0,"Lipsește cantitatea stornată. ","")&amp;IF(AND(N(I566)=IFERROR(INDEX('Facturi emise'!$J$5:$J$1004,MATCH(N566&amp;"|"&amp;D566,'Facturi emise'!$A$5:$A$1004,0)),0),SUMIFS($H$5:$H$1004,$N$5:$N$1004,N566,$D$5:$D$1004,D566,$I$5:$I$1004,I566)&gt;N(G566)),"Stornezi mai mult decât s-a facturat. ","")&amp;IF(AND(N(I566)&gt;0,N(I566)&lt;IFERROR(INDEX('Facturi emise'!$J$5:$J$1004,MATCH(N566&amp;"|"&amp;D566,'Facturi emise'!$A$5:$A$1004,0)),0)),"Reducere de preț pe unitate. ","")))</f>
        <v/>
      </c>
      <c r="N566" s="28" t="str">
        <f>IF(B566="","",IFERROR(INDEX('Registru stornări'!$D$5:$D$304,MATCH(B566,'Registru stornări'!$B$5:$B$304,0)),""))</f>
        <v/>
      </c>
    </row>
    <row r="567" spans="1:14" x14ac:dyDescent="0.2">
      <c r="A567" s="1" t="str">
        <f t="shared" si="24"/>
        <v/>
      </c>
      <c r="B567" s="9"/>
      <c r="C567" s="10" t="str">
        <f>IF(B567="","",COUNTIF(INDEX($B:$B,5):B567,B567))</f>
        <v/>
      </c>
      <c r="D567" s="9"/>
      <c r="E567" s="24" t="str">
        <f>IF(OR(N567="",D567=""),"",IFERROR(INDEX('Facturi emise'!$G$5:$G$1004,MATCH(N567&amp;"|"&amp;D567,'Facturi emise'!$A$5:$A$1004,0)),""))</f>
        <v/>
      </c>
      <c r="F567" s="10" t="str">
        <f>IF(OR(N567="",D567=""),"",IFERROR(INDEX('Facturi emise'!$H$5:$H$1004,MATCH(N567&amp;"|"&amp;D567,'Facturi emise'!$A$5:$A$1004,0)),""))</f>
        <v/>
      </c>
      <c r="G567" s="24" t="str">
        <f>IF(OR(N567="",D567=""),"",IFERROR(INDEX('Facturi emise'!$I$5:$I$1004,MATCH(N567&amp;"|"&amp;D567,'Facturi emise'!$A$5:$A$1004,0)),""))</f>
        <v/>
      </c>
      <c r="H567" s="6"/>
      <c r="I567" s="14" t="str">
        <f>IF(OR(N567="",D567=""),"",IFERROR(INDEX('Facturi emise'!$J$5:$J$1004,MATCH(N567&amp;"|"&amp;D567,'Facturi emise'!$A$5:$A$1004,0)),""))</f>
        <v/>
      </c>
      <c r="J567" s="25" t="str">
        <f>IF(OR(N567="",D567=""),"",IFERROR(INDEX('Facturi emise'!$K$5:$K$1004,MATCH(N567&amp;"|"&amp;D567,'Facturi emise'!$A$5:$A$1004,0)),""))</f>
        <v/>
      </c>
      <c r="K567" s="26" t="str">
        <f t="shared" si="25"/>
        <v/>
      </c>
      <c r="L567" s="26" t="str">
        <f t="shared" si="26"/>
        <v/>
      </c>
      <c r="M567" s="27" t="str">
        <f>IF(B567="","",TRIM(IF(N567="","Factura storno nu există în registru. ",IF(ISNA(MATCH(N567&amp;"|"&amp;D567,'Facturi emise'!$A$5:$A$1004,0)),"Linia nu există în factura inițială. ",""))&amp;IF(N(H567)&lt;=0,"Lipsește cantitatea stornată. ","")&amp;IF(AND(N(I567)=IFERROR(INDEX('Facturi emise'!$J$5:$J$1004,MATCH(N567&amp;"|"&amp;D567,'Facturi emise'!$A$5:$A$1004,0)),0),SUMIFS($H$5:$H$1004,$N$5:$N$1004,N567,$D$5:$D$1004,D567,$I$5:$I$1004,I567)&gt;N(G567)),"Stornezi mai mult decât s-a facturat. ","")&amp;IF(AND(N(I567)&gt;0,N(I567)&lt;IFERROR(INDEX('Facturi emise'!$J$5:$J$1004,MATCH(N567&amp;"|"&amp;D567,'Facturi emise'!$A$5:$A$1004,0)),0)),"Reducere de preț pe unitate. ","")))</f>
        <v/>
      </c>
      <c r="N567" s="28" t="str">
        <f>IF(B567="","",IFERROR(INDEX('Registru stornări'!$D$5:$D$304,MATCH(B567,'Registru stornări'!$B$5:$B$304,0)),""))</f>
        <v/>
      </c>
    </row>
    <row r="568" spans="1:14" x14ac:dyDescent="0.2">
      <c r="A568" s="1" t="str">
        <f t="shared" si="24"/>
        <v/>
      </c>
      <c r="B568" s="9"/>
      <c r="C568" s="10" t="str">
        <f>IF(B568="","",COUNTIF(INDEX($B:$B,5):B568,B568))</f>
        <v/>
      </c>
      <c r="D568" s="9"/>
      <c r="E568" s="24" t="str">
        <f>IF(OR(N568="",D568=""),"",IFERROR(INDEX('Facturi emise'!$G$5:$G$1004,MATCH(N568&amp;"|"&amp;D568,'Facturi emise'!$A$5:$A$1004,0)),""))</f>
        <v/>
      </c>
      <c r="F568" s="10" t="str">
        <f>IF(OR(N568="",D568=""),"",IFERROR(INDEX('Facturi emise'!$H$5:$H$1004,MATCH(N568&amp;"|"&amp;D568,'Facturi emise'!$A$5:$A$1004,0)),""))</f>
        <v/>
      </c>
      <c r="G568" s="24" t="str">
        <f>IF(OR(N568="",D568=""),"",IFERROR(INDEX('Facturi emise'!$I$5:$I$1004,MATCH(N568&amp;"|"&amp;D568,'Facturi emise'!$A$5:$A$1004,0)),""))</f>
        <v/>
      </c>
      <c r="H568" s="6"/>
      <c r="I568" s="14" t="str">
        <f>IF(OR(N568="",D568=""),"",IFERROR(INDEX('Facturi emise'!$J$5:$J$1004,MATCH(N568&amp;"|"&amp;D568,'Facturi emise'!$A$5:$A$1004,0)),""))</f>
        <v/>
      </c>
      <c r="J568" s="25" t="str">
        <f>IF(OR(N568="",D568=""),"",IFERROR(INDEX('Facturi emise'!$K$5:$K$1004,MATCH(N568&amp;"|"&amp;D568,'Facturi emise'!$A$5:$A$1004,0)),""))</f>
        <v/>
      </c>
      <c r="K568" s="26" t="str">
        <f t="shared" si="25"/>
        <v/>
      </c>
      <c r="L568" s="26" t="str">
        <f t="shared" si="26"/>
        <v/>
      </c>
      <c r="M568" s="27" t="str">
        <f>IF(B568="","",TRIM(IF(N568="","Factura storno nu există în registru. ",IF(ISNA(MATCH(N568&amp;"|"&amp;D568,'Facturi emise'!$A$5:$A$1004,0)),"Linia nu există în factura inițială. ",""))&amp;IF(N(H568)&lt;=0,"Lipsește cantitatea stornată. ","")&amp;IF(AND(N(I568)=IFERROR(INDEX('Facturi emise'!$J$5:$J$1004,MATCH(N568&amp;"|"&amp;D568,'Facturi emise'!$A$5:$A$1004,0)),0),SUMIFS($H$5:$H$1004,$N$5:$N$1004,N568,$D$5:$D$1004,D568,$I$5:$I$1004,I568)&gt;N(G568)),"Stornezi mai mult decât s-a facturat. ","")&amp;IF(AND(N(I568)&gt;0,N(I568)&lt;IFERROR(INDEX('Facturi emise'!$J$5:$J$1004,MATCH(N568&amp;"|"&amp;D568,'Facturi emise'!$A$5:$A$1004,0)),0)),"Reducere de preț pe unitate. ","")))</f>
        <v/>
      </c>
      <c r="N568" s="28" t="str">
        <f>IF(B568="","",IFERROR(INDEX('Registru stornări'!$D$5:$D$304,MATCH(B568,'Registru stornări'!$B$5:$B$304,0)),""))</f>
        <v/>
      </c>
    </row>
    <row r="569" spans="1:14" x14ac:dyDescent="0.2">
      <c r="A569" s="1" t="str">
        <f t="shared" si="24"/>
        <v/>
      </c>
      <c r="B569" s="9"/>
      <c r="C569" s="10" t="str">
        <f>IF(B569="","",COUNTIF(INDEX($B:$B,5):B569,B569))</f>
        <v/>
      </c>
      <c r="D569" s="9"/>
      <c r="E569" s="24" t="str">
        <f>IF(OR(N569="",D569=""),"",IFERROR(INDEX('Facturi emise'!$G$5:$G$1004,MATCH(N569&amp;"|"&amp;D569,'Facturi emise'!$A$5:$A$1004,0)),""))</f>
        <v/>
      </c>
      <c r="F569" s="10" t="str">
        <f>IF(OR(N569="",D569=""),"",IFERROR(INDEX('Facturi emise'!$H$5:$H$1004,MATCH(N569&amp;"|"&amp;D569,'Facturi emise'!$A$5:$A$1004,0)),""))</f>
        <v/>
      </c>
      <c r="G569" s="24" t="str">
        <f>IF(OR(N569="",D569=""),"",IFERROR(INDEX('Facturi emise'!$I$5:$I$1004,MATCH(N569&amp;"|"&amp;D569,'Facturi emise'!$A$5:$A$1004,0)),""))</f>
        <v/>
      </c>
      <c r="H569" s="6"/>
      <c r="I569" s="14" t="str">
        <f>IF(OR(N569="",D569=""),"",IFERROR(INDEX('Facturi emise'!$J$5:$J$1004,MATCH(N569&amp;"|"&amp;D569,'Facturi emise'!$A$5:$A$1004,0)),""))</f>
        <v/>
      </c>
      <c r="J569" s="25" t="str">
        <f>IF(OR(N569="",D569=""),"",IFERROR(INDEX('Facturi emise'!$K$5:$K$1004,MATCH(N569&amp;"|"&amp;D569,'Facturi emise'!$A$5:$A$1004,0)),""))</f>
        <v/>
      </c>
      <c r="K569" s="26" t="str">
        <f t="shared" si="25"/>
        <v/>
      </c>
      <c r="L569" s="26" t="str">
        <f t="shared" si="26"/>
        <v/>
      </c>
      <c r="M569" s="27" t="str">
        <f>IF(B569="","",TRIM(IF(N569="","Factura storno nu există în registru. ",IF(ISNA(MATCH(N569&amp;"|"&amp;D569,'Facturi emise'!$A$5:$A$1004,0)),"Linia nu există în factura inițială. ",""))&amp;IF(N(H569)&lt;=0,"Lipsește cantitatea stornată. ","")&amp;IF(AND(N(I569)=IFERROR(INDEX('Facturi emise'!$J$5:$J$1004,MATCH(N569&amp;"|"&amp;D569,'Facturi emise'!$A$5:$A$1004,0)),0),SUMIFS($H$5:$H$1004,$N$5:$N$1004,N569,$D$5:$D$1004,D569,$I$5:$I$1004,I569)&gt;N(G569)),"Stornezi mai mult decât s-a facturat. ","")&amp;IF(AND(N(I569)&gt;0,N(I569)&lt;IFERROR(INDEX('Facturi emise'!$J$5:$J$1004,MATCH(N569&amp;"|"&amp;D569,'Facturi emise'!$A$5:$A$1004,0)),0)),"Reducere de preț pe unitate. ","")))</f>
        <v/>
      </c>
      <c r="N569" s="28" t="str">
        <f>IF(B569="","",IFERROR(INDEX('Registru stornări'!$D$5:$D$304,MATCH(B569,'Registru stornări'!$B$5:$B$304,0)),""))</f>
        <v/>
      </c>
    </row>
    <row r="570" spans="1:14" x14ac:dyDescent="0.2">
      <c r="A570" s="1" t="str">
        <f t="shared" si="24"/>
        <v/>
      </c>
      <c r="B570" s="9"/>
      <c r="C570" s="10" t="str">
        <f>IF(B570="","",COUNTIF(INDEX($B:$B,5):B570,B570))</f>
        <v/>
      </c>
      <c r="D570" s="9"/>
      <c r="E570" s="24" t="str">
        <f>IF(OR(N570="",D570=""),"",IFERROR(INDEX('Facturi emise'!$G$5:$G$1004,MATCH(N570&amp;"|"&amp;D570,'Facturi emise'!$A$5:$A$1004,0)),""))</f>
        <v/>
      </c>
      <c r="F570" s="10" t="str">
        <f>IF(OR(N570="",D570=""),"",IFERROR(INDEX('Facturi emise'!$H$5:$H$1004,MATCH(N570&amp;"|"&amp;D570,'Facturi emise'!$A$5:$A$1004,0)),""))</f>
        <v/>
      </c>
      <c r="G570" s="24" t="str">
        <f>IF(OR(N570="",D570=""),"",IFERROR(INDEX('Facturi emise'!$I$5:$I$1004,MATCH(N570&amp;"|"&amp;D570,'Facturi emise'!$A$5:$A$1004,0)),""))</f>
        <v/>
      </c>
      <c r="H570" s="6"/>
      <c r="I570" s="14" t="str">
        <f>IF(OR(N570="",D570=""),"",IFERROR(INDEX('Facturi emise'!$J$5:$J$1004,MATCH(N570&amp;"|"&amp;D570,'Facturi emise'!$A$5:$A$1004,0)),""))</f>
        <v/>
      </c>
      <c r="J570" s="25" t="str">
        <f>IF(OR(N570="",D570=""),"",IFERROR(INDEX('Facturi emise'!$K$5:$K$1004,MATCH(N570&amp;"|"&amp;D570,'Facturi emise'!$A$5:$A$1004,0)),""))</f>
        <v/>
      </c>
      <c r="K570" s="26" t="str">
        <f t="shared" si="25"/>
        <v/>
      </c>
      <c r="L570" s="26" t="str">
        <f t="shared" si="26"/>
        <v/>
      </c>
      <c r="M570" s="27" t="str">
        <f>IF(B570="","",TRIM(IF(N570="","Factura storno nu există în registru. ",IF(ISNA(MATCH(N570&amp;"|"&amp;D570,'Facturi emise'!$A$5:$A$1004,0)),"Linia nu există în factura inițială. ",""))&amp;IF(N(H570)&lt;=0,"Lipsește cantitatea stornată. ","")&amp;IF(AND(N(I570)=IFERROR(INDEX('Facturi emise'!$J$5:$J$1004,MATCH(N570&amp;"|"&amp;D570,'Facturi emise'!$A$5:$A$1004,0)),0),SUMIFS($H$5:$H$1004,$N$5:$N$1004,N570,$D$5:$D$1004,D570,$I$5:$I$1004,I570)&gt;N(G570)),"Stornezi mai mult decât s-a facturat. ","")&amp;IF(AND(N(I570)&gt;0,N(I570)&lt;IFERROR(INDEX('Facturi emise'!$J$5:$J$1004,MATCH(N570&amp;"|"&amp;D570,'Facturi emise'!$A$5:$A$1004,0)),0)),"Reducere de preț pe unitate. ","")))</f>
        <v/>
      </c>
      <c r="N570" s="28" t="str">
        <f>IF(B570="","",IFERROR(INDEX('Registru stornări'!$D$5:$D$304,MATCH(B570,'Registru stornări'!$B$5:$B$304,0)),""))</f>
        <v/>
      </c>
    </row>
    <row r="571" spans="1:14" x14ac:dyDescent="0.2">
      <c r="A571" s="1" t="str">
        <f t="shared" si="24"/>
        <v/>
      </c>
      <c r="B571" s="9"/>
      <c r="C571" s="10" t="str">
        <f>IF(B571="","",COUNTIF(INDEX($B:$B,5):B571,B571))</f>
        <v/>
      </c>
      <c r="D571" s="9"/>
      <c r="E571" s="24" t="str">
        <f>IF(OR(N571="",D571=""),"",IFERROR(INDEX('Facturi emise'!$G$5:$G$1004,MATCH(N571&amp;"|"&amp;D571,'Facturi emise'!$A$5:$A$1004,0)),""))</f>
        <v/>
      </c>
      <c r="F571" s="10" t="str">
        <f>IF(OR(N571="",D571=""),"",IFERROR(INDEX('Facturi emise'!$H$5:$H$1004,MATCH(N571&amp;"|"&amp;D571,'Facturi emise'!$A$5:$A$1004,0)),""))</f>
        <v/>
      </c>
      <c r="G571" s="24" t="str">
        <f>IF(OR(N571="",D571=""),"",IFERROR(INDEX('Facturi emise'!$I$5:$I$1004,MATCH(N571&amp;"|"&amp;D571,'Facturi emise'!$A$5:$A$1004,0)),""))</f>
        <v/>
      </c>
      <c r="H571" s="6"/>
      <c r="I571" s="14" t="str">
        <f>IF(OR(N571="",D571=""),"",IFERROR(INDEX('Facturi emise'!$J$5:$J$1004,MATCH(N571&amp;"|"&amp;D571,'Facturi emise'!$A$5:$A$1004,0)),""))</f>
        <v/>
      </c>
      <c r="J571" s="25" t="str">
        <f>IF(OR(N571="",D571=""),"",IFERROR(INDEX('Facturi emise'!$K$5:$K$1004,MATCH(N571&amp;"|"&amp;D571,'Facturi emise'!$A$5:$A$1004,0)),""))</f>
        <v/>
      </c>
      <c r="K571" s="26" t="str">
        <f t="shared" si="25"/>
        <v/>
      </c>
      <c r="L571" s="26" t="str">
        <f t="shared" si="26"/>
        <v/>
      </c>
      <c r="M571" s="27" t="str">
        <f>IF(B571="","",TRIM(IF(N571="","Factura storno nu există în registru. ",IF(ISNA(MATCH(N571&amp;"|"&amp;D571,'Facturi emise'!$A$5:$A$1004,0)),"Linia nu există în factura inițială. ",""))&amp;IF(N(H571)&lt;=0,"Lipsește cantitatea stornată. ","")&amp;IF(AND(N(I571)=IFERROR(INDEX('Facturi emise'!$J$5:$J$1004,MATCH(N571&amp;"|"&amp;D571,'Facturi emise'!$A$5:$A$1004,0)),0),SUMIFS($H$5:$H$1004,$N$5:$N$1004,N571,$D$5:$D$1004,D571,$I$5:$I$1004,I571)&gt;N(G571)),"Stornezi mai mult decât s-a facturat. ","")&amp;IF(AND(N(I571)&gt;0,N(I571)&lt;IFERROR(INDEX('Facturi emise'!$J$5:$J$1004,MATCH(N571&amp;"|"&amp;D571,'Facturi emise'!$A$5:$A$1004,0)),0)),"Reducere de preț pe unitate. ","")))</f>
        <v/>
      </c>
      <c r="N571" s="28" t="str">
        <f>IF(B571="","",IFERROR(INDEX('Registru stornări'!$D$5:$D$304,MATCH(B571,'Registru stornări'!$B$5:$B$304,0)),""))</f>
        <v/>
      </c>
    </row>
    <row r="572" spans="1:14" x14ac:dyDescent="0.2">
      <c r="A572" s="1" t="str">
        <f t="shared" si="24"/>
        <v/>
      </c>
      <c r="B572" s="9"/>
      <c r="C572" s="10" t="str">
        <f>IF(B572="","",COUNTIF(INDEX($B:$B,5):B572,B572))</f>
        <v/>
      </c>
      <c r="D572" s="9"/>
      <c r="E572" s="24" t="str">
        <f>IF(OR(N572="",D572=""),"",IFERROR(INDEX('Facturi emise'!$G$5:$G$1004,MATCH(N572&amp;"|"&amp;D572,'Facturi emise'!$A$5:$A$1004,0)),""))</f>
        <v/>
      </c>
      <c r="F572" s="10" t="str">
        <f>IF(OR(N572="",D572=""),"",IFERROR(INDEX('Facturi emise'!$H$5:$H$1004,MATCH(N572&amp;"|"&amp;D572,'Facturi emise'!$A$5:$A$1004,0)),""))</f>
        <v/>
      </c>
      <c r="G572" s="24" t="str">
        <f>IF(OR(N572="",D572=""),"",IFERROR(INDEX('Facturi emise'!$I$5:$I$1004,MATCH(N572&amp;"|"&amp;D572,'Facturi emise'!$A$5:$A$1004,0)),""))</f>
        <v/>
      </c>
      <c r="H572" s="6"/>
      <c r="I572" s="14" t="str">
        <f>IF(OR(N572="",D572=""),"",IFERROR(INDEX('Facturi emise'!$J$5:$J$1004,MATCH(N572&amp;"|"&amp;D572,'Facturi emise'!$A$5:$A$1004,0)),""))</f>
        <v/>
      </c>
      <c r="J572" s="25" t="str">
        <f>IF(OR(N572="",D572=""),"",IFERROR(INDEX('Facturi emise'!$K$5:$K$1004,MATCH(N572&amp;"|"&amp;D572,'Facturi emise'!$A$5:$A$1004,0)),""))</f>
        <v/>
      </c>
      <c r="K572" s="26" t="str">
        <f t="shared" si="25"/>
        <v/>
      </c>
      <c r="L572" s="26" t="str">
        <f t="shared" si="26"/>
        <v/>
      </c>
      <c r="M572" s="27" t="str">
        <f>IF(B572="","",TRIM(IF(N572="","Factura storno nu există în registru. ",IF(ISNA(MATCH(N572&amp;"|"&amp;D572,'Facturi emise'!$A$5:$A$1004,0)),"Linia nu există în factura inițială. ",""))&amp;IF(N(H572)&lt;=0,"Lipsește cantitatea stornată. ","")&amp;IF(AND(N(I572)=IFERROR(INDEX('Facturi emise'!$J$5:$J$1004,MATCH(N572&amp;"|"&amp;D572,'Facturi emise'!$A$5:$A$1004,0)),0),SUMIFS($H$5:$H$1004,$N$5:$N$1004,N572,$D$5:$D$1004,D572,$I$5:$I$1004,I572)&gt;N(G572)),"Stornezi mai mult decât s-a facturat. ","")&amp;IF(AND(N(I572)&gt;0,N(I572)&lt;IFERROR(INDEX('Facturi emise'!$J$5:$J$1004,MATCH(N572&amp;"|"&amp;D572,'Facturi emise'!$A$5:$A$1004,0)),0)),"Reducere de preț pe unitate. ","")))</f>
        <v/>
      </c>
      <c r="N572" s="28" t="str">
        <f>IF(B572="","",IFERROR(INDEX('Registru stornări'!$D$5:$D$304,MATCH(B572,'Registru stornări'!$B$5:$B$304,0)),""))</f>
        <v/>
      </c>
    </row>
    <row r="573" spans="1:14" x14ac:dyDescent="0.2">
      <c r="A573" s="1" t="str">
        <f t="shared" si="24"/>
        <v/>
      </c>
      <c r="B573" s="9"/>
      <c r="C573" s="10" t="str">
        <f>IF(B573="","",COUNTIF(INDEX($B:$B,5):B573,B573))</f>
        <v/>
      </c>
      <c r="D573" s="9"/>
      <c r="E573" s="24" t="str">
        <f>IF(OR(N573="",D573=""),"",IFERROR(INDEX('Facturi emise'!$G$5:$G$1004,MATCH(N573&amp;"|"&amp;D573,'Facturi emise'!$A$5:$A$1004,0)),""))</f>
        <v/>
      </c>
      <c r="F573" s="10" t="str">
        <f>IF(OR(N573="",D573=""),"",IFERROR(INDEX('Facturi emise'!$H$5:$H$1004,MATCH(N573&amp;"|"&amp;D573,'Facturi emise'!$A$5:$A$1004,0)),""))</f>
        <v/>
      </c>
      <c r="G573" s="24" t="str">
        <f>IF(OR(N573="",D573=""),"",IFERROR(INDEX('Facturi emise'!$I$5:$I$1004,MATCH(N573&amp;"|"&amp;D573,'Facturi emise'!$A$5:$A$1004,0)),""))</f>
        <v/>
      </c>
      <c r="H573" s="6"/>
      <c r="I573" s="14" t="str">
        <f>IF(OR(N573="",D573=""),"",IFERROR(INDEX('Facturi emise'!$J$5:$J$1004,MATCH(N573&amp;"|"&amp;D573,'Facturi emise'!$A$5:$A$1004,0)),""))</f>
        <v/>
      </c>
      <c r="J573" s="25" t="str">
        <f>IF(OR(N573="",D573=""),"",IFERROR(INDEX('Facturi emise'!$K$5:$K$1004,MATCH(N573&amp;"|"&amp;D573,'Facturi emise'!$A$5:$A$1004,0)),""))</f>
        <v/>
      </c>
      <c r="K573" s="26" t="str">
        <f t="shared" si="25"/>
        <v/>
      </c>
      <c r="L573" s="26" t="str">
        <f t="shared" si="26"/>
        <v/>
      </c>
      <c r="M573" s="27" t="str">
        <f>IF(B573="","",TRIM(IF(N573="","Factura storno nu există în registru. ",IF(ISNA(MATCH(N573&amp;"|"&amp;D573,'Facturi emise'!$A$5:$A$1004,0)),"Linia nu există în factura inițială. ",""))&amp;IF(N(H573)&lt;=0,"Lipsește cantitatea stornată. ","")&amp;IF(AND(N(I573)=IFERROR(INDEX('Facturi emise'!$J$5:$J$1004,MATCH(N573&amp;"|"&amp;D573,'Facturi emise'!$A$5:$A$1004,0)),0),SUMIFS($H$5:$H$1004,$N$5:$N$1004,N573,$D$5:$D$1004,D573,$I$5:$I$1004,I573)&gt;N(G573)),"Stornezi mai mult decât s-a facturat. ","")&amp;IF(AND(N(I573)&gt;0,N(I573)&lt;IFERROR(INDEX('Facturi emise'!$J$5:$J$1004,MATCH(N573&amp;"|"&amp;D573,'Facturi emise'!$A$5:$A$1004,0)),0)),"Reducere de preț pe unitate. ","")))</f>
        <v/>
      </c>
      <c r="N573" s="28" t="str">
        <f>IF(B573="","",IFERROR(INDEX('Registru stornări'!$D$5:$D$304,MATCH(B573,'Registru stornări'!$B$5:$B$304,0)),""))</f>
        <v/>
      </c>
    </row>
    <row r="574" spans="1:14" x14ac:dyDescent="0.2">
      <c r="A574" s="1" t="str">
        <f t="shared" si="24"/>
        <v/>
      </c>
      <c r="B574" s="9"/>
      <c r="C574" s="10" t="str">
        <f>IF(B574="","",COUNTIF(INDEX($B:$B,5):B574,B574))</f>
        <v/>
      </c>
      <c r="D574" s="9"/>
      <c r="E574" s="24" t="str">
        <f>IF(OR(N574="",D574=""),"",IFERROR(INDEX('Facturi emise'!$G$5:$G$1004,MATCH(N574&amp;"|"&amp;D574,'Facturi emise'!$A$5:$A$1004,0)),""))</f>
        <v/>
      </c>
      <c r="F574" s="10" t="str">
        <f>IF(OR(N574="",D574=""),"",IFERROR(INDEX('Facturi emise'!$H$5:$H$1004,MATCH(N574&amp;"|"&amp;D574,'Facturi emise'!$A$5:$A$1004,0)),""))</f>
        <v/>
      </c>
      <c r="G574" s="24" t="str">
        <f>IF(OR(N574="",D574=""),"",IFERROR(INDEX('Facturi emise'!$I$5:$I$1004,MATCH(N574&amp;"|"&amp;D574,'Facturi emise'!$A$5:$A$1004,0)),""))</f>
        <v/>
      </c>
      <c r="H574" s="6"/>
      <c r="I574" s="14" t="str">
        <f>IF(OR(N574="",D574=""),"",IFERROR(INDEX('Facturi emise'!$J$5:$J$1004,MATCH(N574&amp;"|"&amp;D574,'Facturi emise'!$A$5:$A$1004,0)),""))</f>
        <v/>
      </c>
      <c r="J574" s="25" t="str">
        <f>IF(OR(N574="",D574=""),"",IFERROR(INDEX('Facturi emise'!$K$5:$K$1004,MATCH(N574&amp;"|"&amp;D574,'Facturi emise'!$A$5:$A$1004,0)),""))</f>
        <v/>
      </c>
      <c r="K574" s="26" t="str">
        <f t="shared" si="25"/>
        <v/>
      </c>
      <c r="L574" s="26" t="str">
        <f t="shared" si="26"/>
        <v/>
      </c>
      <c r="M574" s="27" t="str">
        <f>IF(B574="","",TRIM(IF(N574="","Factura storno nu există în registru. ",IF(ISNA(MATCH(N574&amp;"|"&amp;D574,'Facturi emise'!$A$5:$A$1004,0)),"Linia nu există în factura inițială. ",""))&amp;IF(N(H574)&lt;=0,"Lipsește cantitatea stornată. ","")&amp;IF(AND(N(I574)=IFERROR(INDEX('Facturi emise'!$J$5:$J$1004,MATCH(N574&amp;"|"&amp;D574,'Facturi emise'!$A$5:$A$1004,0)),0),SUMIFS($H$5:$H$1004,$N$5:$N$1004,N574,$D$5:$D$1004,D574,$I$5:$I$1004,I574)&gt;N(G574)),"Stornezi mai mult decât s-a facturat. ","")&amp;IF(AND(N(I574)&gt;0,N(I574)&lt;IFERROR(INDEX('Facturi emise'!$J$5:$J$1004,MATCH(N574&amp;"|"&amp;D574,'Facturi emise'!$A$5:$A$1004,0)),0)),"Reducere de preț pe unitate. ","")))</f>
        <v/>
      </c>
      <c r="N574" s="28" t="str">
        <f>IF(B574="","",IFERROR(INDEX('Registru stornări'!$D$5:$D$304,MATCH(B574,'Registru stornări'!$B$5:$B$304,0)),""))</f>
        <v/>
      </c>
    </row>
    <row r="575" spans="1:14" x14ac:dyDescent="0.2">
      <c r="A575" s="1" t="str">
        <f t="shared" si="24"/>
        <v/>
      </c>
      <c r="B575" s="9"/>
      <c r="C575" s="10" t="str">
        <f>IF(B575="","",COUNTIF(INDEX($B:$B,5):B575,B575))</f>
        <v/>
      </c>
      <c r="D575" s="9"/>
      <c r="E575" s="24" t="str">
        <f>IF(OR(N575="",D575=""),"",IFERROR(INDEX('Facturi emise'!$G$5:$G$1004,MATCH(N575&amp;"|"&amp;D575,'Facturi emise'!$A$5:$A$1004,0)),""))</f>
        <v/>
      </c>
      <c r="F575" s="10" t="str">
        <f>IF(OR(N575="",D575=""),"",IFERROR(INDEX('Facturi emise'!$H$5:$H$1004,MATCH(N575&amp;"|"&amp;D575,'Facturi emise'!$A$5:$A$1004,0)),""))</f>
        <v/>
      </c>
      <c r="G575" s="24" t="str">
        <f>IF(OR(N575="",D575=""),"",IFERROR(INDEX('Facturi emise'!$I$5:$I$1004,MATCH(N575&amp;"|"&amp;D575,'Facturi emise'!$A$5:$A$1004,0)),""))</f>
        <v/>
      </c>
      <c r="H575" s="6"/>
      <c r="I575" s="14" t="str">
        <f>IF(OR(N575="",D575=""),"",IFERROR(INDEX('Facturi emise'!$J$5:$J$1004,MATCH(N575&amp;"|"&amp;D575,'Facturi emise'!$A$5:$A$1004,0)),""))</f>
        <v/>
      </c>
      <c r="J575" s="25" t="str">
        <f>IF(OR(N575="",D575=""),"",IFERROR(INDEX('Facturi emise'!$K$5:$K$1004,MATCH(N575&amp;"|"&amp;D575,'Facturi emise'!$A$5:$A$1004,0)),""))</f>
        <v/>
      </c>
      <c r="K575" s="26" t="str">
        <f t="shared" si="25"/>
        <v/>
      </c>
      <c r="L575" s="26" t="str">
        <f t="shared" si="26"/>
        <v/>
      </c>
      <c r="M575" s="27" t="str">
        <f>IF(B575="","",TRIM(IF(N575="","Factura storno nu există în registru. ",IF(ISNA(MATCH(N575&amp;"|"&amp;D575,'Facturi emise'!$A$5:$A$1004,0)),"Linia nu există în factura inițială. ",""))&amp;IF(N(H575)&lt;=0,"Lipsește cantitatea stornată. ","")&amp;IF(AND(N(I575)=IFERROR(INDEX('Facturi emise'!$J$5:$J$1004,MATCH(N575&amp;"|"&amp;D575,'Facturi emise'!$A$5:$A$1004,0)),0),SUMIFS($H$5:$H$1004,$N$5:$N$1004,N575,$D$5:$D$1004,D575,$I$5:$I$1004,I575)&gt;N(G575)),"Stornezi mai mult decât s-a facturat. ","")&amp;IF(AND(N(I575)&gt;0,N(I575)&lt;IFERROR(INDEX('Facturi emise'!$J$5:$J$1004,MATCH(N575&amp;"|"&amp;D575,'Facturi emise'!$A$5:$A$1004,0)),0)),"Reducere de preț pe unitate. ","")))</f>
        <v/>
      </c>
      <c r="N575" s="28" t="str">
        <f>IF(B575="","",IFERROR(INDEX('Registru stornări'!$D$5:$D$304,MATCH(B575,'Registru stornări'!$B$5:$B$304,0)),""))</f>
        <v/>
      </c>
    </row>
    <row r="576" spans="1:14" x14ac:dyDescent="0.2">
      <c r="A576" s="1" t="str">
        <f t="shared" si="24"/>
        <v/>
      </c>
      <c r="B576" s="9"/>
      <c r="C576" s="10" t="str">
        <f>IF(B576="","",COUNTIF(INDEX($B:$B,5):B576,B576))</f>
        <v/>
      </c>
      <c r="D576" s="9"/>
      <c r="E576" s="24" t="str">
        <f>IF(OR(N576="",D576=""),"",IFERROR(INDEX('Facturi emise'!$G$5:$G$1004,MATCH(N576&amp;"|"&amp;D576,'Facturi emise'!$A$5:$A$1004,0)),""))</f>
        <v/>
      </c>
      <c r="F576" s="10" t="str">
        <f>IF(OR(N576="",D576=""),"",IFERROR(INDEX('Facturi emise'!$H$5:$H$1004,MATCH(N576&amp;"|"&amp;D576,'Facturi emise'!$A$5:$A$1004,0)),""))</f>
        <v/>
      </c>
      <c r="G576" s="24" t="str">
        <f>IF(OR(N576="",D576=""),"",IFERROR(INDEX('Facturi emise'!$I$5:$I$1004,MATCH(N576&amp;"|"&amp;D576,'Facturi emise'!$A$5:$A$1004,0)),""))</f>
        <v/>
      </c>
      <c r="H576" s="6"/>
      <c r="I576" s="14" t="str">
        <f>IF(OR(N576="",D576=""),"",IFERROR(INDEX('Facturi emise'!$J$5:$J$1004,MATCH(N576&amp;"|"&amp;D576,'Facturi emise'!$A$5:$A$1004,0)),""))</f>
        <v/>
      </c>
      <c r="J576" s="25" t="str">
        <f>IF(OR(N576="",D576=""),"",IFERROR(INDEX('Facturi emise'!$K$5:$K$1004,MATCH(N576&amp;"|"&amp;D576,'Facturi emise'!$A$5:$A$1004,0)),""))</f>
        <v/>
      </c>
      <c r="K576" s="26" t="str">
        <f t="shared" si="25"/>
        <v/>
      </c>
      <c r="L576" s="26" t="str">
        <f t="shared" si="26"/>
        <v/>
      </c>
      <c r="M576" s="27" t="str">
        <f>IF(B576="","",TRIM(IF(N576="","Factura storno nu există în registru. ",IF(ISNA(MATCH(N576&amp;"|"&amp;D576,'Facturi emise'!$A$5:$A$1004,0)),"Linia nu există în factura inițială. ",""))&amp;IF(N(H576)&lt;=0,"Lipsește cantitatea stornată. ","")&amp;IF(AND(N(I576)=IFERROR(INDEX('Facturi emise'!$J$5:$J$1004,MATCH(N576&amp;"|"&amp;D576,'Facturi emise'!$A$5:$A$1004,0)),0),SUMIFS($H$5:$H$1004,$N$5:$N$1004,N576,$D$5:$D$1004,D576,$I$5:$I$1004,I576)&gt;N(G576)),"Stornezi mai mult decât s-a facturat. ","")&amp;IF(AND(N(I576)&gt;0,N(I576)&lt;IFERROR(INDEX('Facturi emise'!$J$5:$J$1004,MATCH(N576&amp;"|"&amp;D576,'Facturi emise'!$A$5:$A$1004,0)),0)),"Reducere de preț pe unitate. ","")))</f>
        <v/>
      </c>
      <c r="N576" s="28" t="str">
        <f>IF(B576="","",IFERROR(INDEX('Registru stornări'!$D$5:$D$304,MATCH(B576,'Registru stornări'!$B$5:$B$304,0)),""))</f>
        <v/>
      </c>
    </row>
    <row r="577" spans="1:14" x14ac:dyDescent="0.2">
      <c r="A577" s="1" t="str">
        <f t="shared" si="24"/>
        <v/>
      </c>
      <c r="B577" s="9"/>
      <c r="C577" s="10" t="str">
        <f>IF(B577="","",COUNTIF(INDEX($B:$B,5):B577,B577))</f>
        <v/>
      </c>
      <c r="D577" s="9"/>
      <c r="E577" s="24" t="str">
        <f>IF(OR(N577="",D577=""),"",IFERROR(INDEX('Facturi emise'!$G$5:$G$1004,MATCH(N577&amp;"|"&amp;D577,'Facturi emise'!$A$5:$A$1004,0)),""))</f>
        <v/>
      </c>
      <c r="F577" s="10" t="str">
        <f>IF(OR(N577="",D577=""),"",IFERROR(INDEX('Facturi emise'!$H$5:$H$1004,MATCH(N577&amp;"|"&amp;D577,'Facturi emise'!$A$5:$A$1004,0)),""))</f>
        <v/>
      </c>
      <c r="G577" s="24" t="str">
        <f>IF(OR(N577="",D577=""),"",IFERROR(INDEX('Facturi emise'!$I$5:$I$1004,MATCH(N577&amp;"|"&amp;D577,'Facturi emise'!$A$5:$A$1004,0)),""))</f>
        <v/>
      </c>
      <c r="H577" s="6"/>
      <c r="I577" s="14" t="str">
        <f>IF(OR(N577="",D577=""),"",IFERROR(INDEX('Facturi emise'!$J$5:$J$1004,MATCH(N577&amp;"|"&amp;D577,'Facturi emise'!$A$5:$A$1004,0)),""))</f>
        <v/>
      </c>
      <c r="J577" s="25" t="str">
        <f>IF(OR(N577="",D577=""),"",IFERROR(INDEX('Facturi emise'!$K$5:$K$1004,MATCH(N577&amp;"|"&amp;D577,'Facturi emise'!$A$5:$A$1004,0)),""))</f>
        <v/>
      </c>
      <c r="K577" s="26" t="str">
        <f t="shared" si="25"/>
        <v/>
      </c>
      <c r="L577" s="26" t="str">
        <f t="shared" si="26"/>
        <v/>
      </c>
      <c r="M577" s="27" t="str">
        <f>IF(B577="","",TRIM(IF(N577="","Factura storno nu există în registru. ",IF(ISNA(MATCH(N577&amp;"|"&amp;D577,'Facturi emise'!$A$5:$A$1004,0)),"Linia nu există în factura inițială. ",""))&amp;IF(N(H577)&lt;=0,"Lipsește cantitatea stornată. ","")&amp;IF(AND(N(I577)=IFERROR(INDEX('Facturi emise'!$J$5:$J$1004,MATCH(N577&amp;"|"&amp;D577,'Facturi emise'!$A$5:$A$1004,0)),0),SUMIFS($H$5:$H$1004,$N$5:$N$1004,N577,$D$5:$D$1004,D577,$I$5:$I$1004,I577)&gt;N(G577)),"Stornezi mai mult decât s-a facturat. ","")&amp;IF(AND(N(I577)&gt;0,N(I577)&lt;IFERROR(INDEX('Facturi emise'!$J$5:$J$1004,MATCH(N577&amp;"|"&amp;D577,'Facturi emise'!$A$5:$A$1004,0)),0)),"Reducere de preț pe unitate. ","")))</f>
        <v/>
      </c>
      <c r="N577" s="28" t="str">
        <f>IF(B577="","",IFERROR(INDEX('Registru stornări'!$D$5:$D$304,MATCH(B577,'Registru stornări'!$B$5:$B$304,0)),""))</f>
        <v/>
      </c>
    </row>
    <row r="578" spans="1:14" x14ac:dyDescent="0.2">
      <c r="A578" s="1" t="str">
        <f t="shared" si="24"/>
        <v/>
      </c>
      <c r="B578" s="9"/>
      <c r="C578" s="10" t="str">
        <f>IF(B578="","",COUNTIF(INDEX($B:$B,5):B578,B578))</f>
        <v/>
      </c>
      <c r="D578" s="9"/>
      <c r="E578" s="24" t="str">
        <f>IF(OR(N578="",D578=""),"",IFERROR(INDEX('Facturi emise'!$G$5:$G$1004,MATCH(N578&amp;"|"&amp;D578,'Facturi emise'!$A$5:$A$1004,0)),""))</f>
        <v/>
      </c>
      <c r="F578" s="10" t="str">
        <f>IF(OR(N578="",D578=""),"",IFERROR(INDEX('Facturi emise'!$H$5:$H$1004,MATCH(N578&amp;"|"&amp;D578,'Facturi emise'!$A$5:$A$1004,0)),""))</f>
        <v/>
      </c>
      <c r="G578" s="24" t="str">
        <f>IF(OR(N578="",D578=""),"",IFERROR(INDEX('Facturi emise'!$I$5:$I$1004,MATCH(N578&amp;"|"&amp;D578,'Facturi emise'!$A$5:$A$1004,0)),""))</f>
        <v/>
      </c>
      <c r="H578" s="6"/>
      <c r="I578" s="14" t="str">
        <f>IF(OR(N578="",D578=""),"",IFERROR(INDEX('Facturi emise'!$J$5:$J$1004,MATCH(N578&amp;"|"&amp;D578,'Facturi emise'!$A$5:$A$1004,0)),""))</f>
        <v/>
      </c>
      <c r="J578" s="25" t="str">
        <f>IF(OR(N578="",D578=""),"",IFERROR(INDEX('Facturi emise'!$K$5:$K$1004,MATCH(N578&amp;"|"&amp;D578,'Facturi emise'!$A$5:$A$1004,0)),""))</f>
        <v/>
      </c>
      <c r="K578" s="26" t="str">
        <f t="shared" si="25"/>
        <v/>
      </c>
      <c r="L578" s="26" t="str">
        <f t="shared" si="26"/>
        <v/>
      </c>
      <c r="M578" s="27" t="str">
        <f>IF(B578="","",TRIM(IF(N578="","Factura storno nu există în registru. ",IF(ISNA(MATCH(N578&amp;"|"&amp;D578,'Facturi emise'!$A$5:$A$1004,0)),"Linia nu există în factura inițială. ",""))&amp;IF(N(H578)&lt;=0,"Lipsește cantitatea stornată. ","")&amp;IF(AND(N(I578)=IFERROR(INDEX('Facturi emise'!$J$5:$J$1004,MATCH(N578&amp;"|"&amp;D578,'Facturi emise'!$A$5:$A$1004,0)),0),SUMIFS($H$5:$H$1004,$N$5:$N$1004,N578,$D$5:$D$1004,D578,$I$5:$I$1004,I578)&gt;N(G578)),"Stornezi mai mult decât s-a facturat. ","")&amp;IF(AND(N(I578)&gt;0,N(I578)&lt;IFERROR(INDEX('Facturi emise'!$J$5:$J$1004,MATCH(N578&amp;"|"&amp;D578,'Facturi emise'!$A$5:$A$1004,0)),0)),"Reducere de preț pe unitate. ","")))</f>
        <v/>
      </c>
      <c r="N578" s="28" t="str">
        <f>IF(B578="","",IFERROR(INDEX('Registru stornări'!$D$5:$D$304,MATCH(B578,'Registru stornări'!$B$5:$B$304,0)),""))</f>
        <v/>
      </c>
    </row>
    <row r="579" spans="1:14" x14ac:dyDescent="0.2">
      <c r="A579" s="1" t="str">
        <f t="shared" si="24"/>
        <v/>
      </c>
      <c r="B579" s="9"/>
      <c r="C579" s="10" t="str">
        <f>IF(B579="","",COUNTIF(INDEX($B:$B,5):B579,B579))</f>
        <v/>
      </c>
      <c r="D579" s="9"/>
      <c r="E579" s="24" t="str">
        <f>IF(OR(N579="",D579=""),"",IFERROR(INDEX('Facturi emise'!$G$5:$G$1004,MATCH(N579&amp;"|"&amp;D579,'Facturi emise'!$A$5:$A$1004,0)),""))</f>
        <v/>
      </c>
      <c r="F579" s="10" t="str">
        <f>IF(OR(N579="",D579=""),"",IFERROR(INDEX('Facturi emise'!$H$5:$H$1004,MATCH(N579&amp;"|"&amp;D579,'Facturi emise'!$A$5:$A$1004,0)),""))</f>
        <v/>
      </c>
      <c r="G579" s="24" t="str">
        <f>IF(OR(N579="",D579=""),"",IFERROR(INDEX('Facturi emise'!$I$5:$I$1004,MATCH(N579&amp;"|"&amp;D579,'Facturi emise'!$A$5:$A$1004,0)),""))</f>
        <v/>
      </c>
      <c r="H579" s="6"/>
      <c r="I579" s="14" t="str">
        <f>IF(OR(N579="",D579=""),"",IFERROR(INDEX('Facturi emise'!$J$5:$J$1004,MATCH(N579&amp;"|"&amp;D579,'Facturi emise'!$A$5:$A$1004,0)),""))</f>
        <v/>
      </c>
      <c r="J579" s="25" t="str">
        <f>IF(OR(N579="",D579=""),"",IFERROR(INDEX('Facturi emise'!$K$5:$K$1004,MATCH(N579&amp;"|"&amp;D579,'Facturi emise'!$A$5:$A$1004,0)),""))</f>
        <v/>
      </c>
      <c r="K579" s="26" t="str">
        <f t="shared" si="25"/>
        <v/>
      </c>
      <c r="L579" s="26" t="str">
        <f t="shared" si="26"/>
        <v/>
      </c>
      <c r="M579" s="27" t="str">
        <f>IF(B579="","",TRIM(IF(N579="","Factura storno nu există în registru. ",IF(ISNA(MATCH(N579&amp;"|"&amp;D579,'Facturi emise'!$A$5:$A$1004,0)),"Linia nu există în factura inițială. ",""))&amp;IF(N(H579)&lt;=0,"Lipsește cantitatea stornată. ","")&amp;IF(AND(N(I579)=IFERROR(INDEX('Facturi emise'!$J$5:$J$1004,MATCH(N579&amp;"|"&amp;D579,'Facturi emise'!$A$5:$A$1004,0)),0),SUMIFS($H$5:$H$1004,$N$5:$N$1004,N579,$D$5:$D$1004,D579,$I$5:$I$1004,I579)&gt;N(G579)),"Stornezi mai mult decât s-a facturat. ","")&amp;IF(AND(N(I579)&gt;0,N(I579)&lt;IFERROR(INDEX('Facturi emise'!$J$5:$J$1004,MATCH(N579&amp;"|"&amp;D579,'Facturi emise'!$A$5:$A$1004,0)),0)),"Reducere de preț pe unitate. ","")))</f>
        <v/>
      </c>
      <c r="N579" s="28" t="str">
        <f>IF(B579="","",IFERROR(INDEX('Registru stornări'!$D$5:$D$304,MATCH(B579,'Registru stornări'!$B$5:$B$304,0)),""))</f>
        <v/>
      </c>
    </row>
    <row r="580" spans="1:14" x14ac:dyDescent="0.2">
      <c r="A580" s="1" t="str">
        <f t="shared" si="24"/>
        <v/>
      </c>
      <c r="B580" s="9"/>
      <c r="C580" s="10" t="str">
        <f>IF(B580="","",COUNTIF(INDEX($B:$B,5):B580,B580))</f>
        <v/>
      </c>
      <c r="D580" s="9"/>
      <c r="E580" s="24" t="str">
        <f>IF(OR(N580="",D580=""),"",IFERROR(INDEX('Facturi emise'!$G$5:$G$1004,MATCH(N580&amp;"|"&amp;D580,'Facturi emise'!$A$5:$A$1004,0)),""))</f>
        <v/>
      </c>
      <c r="F580" s="10" t="str">
        <f>IF(OR(N580="",D580=""),"",IFERROR(INDEX('Facturi emise'!$H$5:$H$1004,MATCH(N580&amp;"|"&amp;D580,'Facturi emise'!$A$5:$A$1004,0)),""))</f>
        <v/>
      </c>
      <c r="G580" s="24" t="str">
        <f>IF(OR(N580="",D580=""),"",IFERROR(INDEX('Facturi emise'!$I$5:$I$1004,MATCH(N580&amp;"|"&amp;D580,'Facturi emise'!$A$5:$A$1004,0)),""))</f>
        <v/>
      </c>
      <c r="H580" s="6"/>
      <c r="I580" s="14" t="str">
        <f>IF(OR(N580="",D580=""),"",IFERROR(INDEX('Facturi emise'!$J$5:$J$1004,MATCH(N580&amp;"|"&amp;D580,'Facturi emise'!$A$5:$A$1004,0)),""))</f>
        <v/>
      </c>
      <c r="J580" s="25" t="str">
        <f>IF(OR(N580="",D580=""),"",IFERROR(INDEX('Facturi emise'!$K$5:$K$1004,MATCH(N580&amp;"|"&amp;D580,'Facturi emise'!$A$5:$A$1004,0)),""))</f>
        <v/>
      </c>
      <c r="K580" s="26" t="str">
        <f t="shared" si="25"/>
        <v/>
      </c>
      <c r="L580" s="26" t="str">
        <f t="shared" si="26"/>
        <v/>
      </c>
      <c r="M580" s="27" t="str">
        <f>IF(B580="","",TRIM(IF(N580="","Factura storno nu există în registru. ",IF(ISNA(MATCH(N580&amp;"|"&amp;D580,'Facturi emise'!$A$5:$A$1004,0)),"Linia nu există în factura inițială. ",""))&amp;IF(N(H580)&lt;=0,"Lipsește cantitatea stornată. ","")&amp;IF(AND(N(I580)=IFERROR(INDEX('Facturi emise'!$J$5:$J$1004,MATCH(N580&amp;"|"&amp;D580,'Facturi emise'!$A$5:$A$1004,0)),0),SUMIFS($H$5:$H$1004,$N$5:$N$1004,N580,$D$5:$D$1004,D580,$I$5:$I$1004,I580)&gt;N(G580)),"Stornezi mai mult decât s-a facturat. ","")&amp;IF(AND(N(I580)&gt;0,N(I580)&lt;IFERROR(INDEX('Facturi emise'!$J$5:$J$1004,MATCH(N580&amp;"|"&amp;D580,'Facturi emise'!$A$5:$A$1004,0)),0)),"Reducere de preț pe unitate. ","")))</f>
        <v/>
      </c>
      <c r="N580" s="28" t="str">
        <f>IF(B580="","",IFERROR(INDEX('Registru stornări'!$D$5:$D$304,MATCH(B580,'Registru stornări'!$B$5:$B$304,0)),""))</f>
        <v/>
      </c>
    </row>
    <row r="581" spans="1:14" x14ac:dyDescent="0.2">
      <c r="A581" s="1" t="str">
        <f t="shared" ref="A581:A644" si="27">IF(B581="","",B581&amp;"|"&amp;C581)</f>
        <v/>
      </c>
      <c r="B581" s="9"/>
      <c r="C581" s="10" t="str">
        <f>IF(B581="","",COUNTIF(INDEX($B:$B,5):B581,B581))</f>
        <v/>
      </c>
      <c r="D581" s="9"/>
      <c r="E581" s="24" t="str">
        <f>IF(OR(N581="",D581=""),"",IFERROR(INDEX('Facturi emise'!$G$5:$G$1004,MATCH(N581&amp;"|"&amp;D581,'Facturi emise'!$A$5:$A$1004,0)),""))</f>
        <v/>
      </c>
      <c r="F581" s="10" t="str">
        <f>IF(OR(N581="",D581=""),"",IFERROR(INDEX('Facturi emise'!$H$5:$H$1004,MATCH(N581&amp;"|"&amp;D581,'Facturi emise'!$A$5:$A$1004,0)),""))</f>
        <v/>
      </c>
      <c r="G581" s="24" t="str">
        <f>IF(OR(N581="",D581=""),"",IFERROR(INDEX('Facturi emise'!$I$5:$I$1004,MATCH(N581&amp;"|"&amp;D581,'Facturi emise'!$A$5:$A$1004,0)),""))</f>
        <v/>
      </c>
      <c r="H581" s="6"/>
      <c r="I581" s="14" t="str">
        <f>IF(OR(N581="",D581=""),"",IFERROR(INDEX('Facturi emise'!$J$5:$J$1004,MATCH(N581&amp;"|"&amp;D581,'Facturi emise'!$A$5:$A$1004,0)),""))</f>
        <v/>
      </c>
      <c r="J581" s="25" t="str">
        <f>IF(OR(N581="",D581=""),"",IFERROR(INDEX('Facturi emise'!$K$5:$K$1004,MATCH(N581&amp;"|"&amp;D581,'Facturi emise'!$A$5:$A$1004,0)),""))</f>
        <v/>
      </c>
      <c r="K581" s="26" t="str">
        <f t="shared" ref="K581:K644" si="28">IF(OR(H581="",I581=""),"",-ROUND(H581*I581,2))</f>
        <v/>
      </c>
      <c r="L581" s="26" t="str">
        <f t="shared" ref="L581:L644" si="29">IF(OR(K581="",J581=""),"",ROUND(K581*J581,2))</f>
        <v/>
      </c>
      <c r="M581" s="27" t="str">
        <f>IF(B581="","",TRIM(IF(N581="","Factura storno nu există în registru. ",IF(ISNA(MATCH(N581&amp;"|"&amp;D581,'Facturi emise'!$A$5:$A$1004,0)),"Linia nu există în factura inițială. ",""))&amp;IF(N(H581)&lt;=0,"Lipsește cantitatea stornată. ","")&amp;IF(AND(N(I581)=IFERROR(INDEX('Facturi emise'!$J$5:$J$1004,MATCH(N581&amp;"|"&amp;D581,'Facturi emise'!$A$5:$A$1004,0)),0),SUMIFS($H$5:$H$1004,$N$5:$N$1004,N581,$D$5:$D$1004,D581,$I$5:$I$1004,I581)&gt;N(G581)),"Stornezi mai mult decât s-a facturat. ","")&amp;IF(AND(N(I581)&gt;0,N(I581)&lt;IFERROR(INDEX('Facturi emise'!$J$5:$J$1004,MATCH(N581&amp;"|"&amp;D581,'Facturi emise'!$A$5:$A$1004,0)),0)),"Reducere de preț pe unitate. ","")))</f>
        <v/>
      </c>
      <c r="N581" s="28" t="str">
        <f>IF(B581="","",IFERROR(INDEX('Registru stornări'!$D$5:$D$304,MATCH(B581,'Registru stornări'!$B$5:$B$304,0)),""))</f>
        <v/>
      </c>
    </row>
    <row r="582" spans="1:14" x14ac:dyDescent="0.2">
      <c r="A582" s="1" t="str">
        <f t="shared" si="27"/>
        <v/>
      </c>
      <c r="B582" s="9"/>
      <c r="C582" s="10" t="str">
        <f>IF(B582="","",COUNTIF(INDEX($B:$B,5):B582,B582))</f>
        <v/>
      </c>
      <c r="D582" s="9"/>
      <c r="E582" s="24" t="str">
        <f>IF(OR(N582="",D582=""),"",IFERROR(INDEX('Facturi emise'!$G$5:$G$1004,MATCH(N582&amp;"|"&amp;D582,'Facturi emise'!$A$5:$A$1004,0)),""))</f>
        <v/>
      </c>
      <c r="F582" s="10" t="str">
        <f>IF(OR(N582="",D582=""),"",IFERROR(INDEX('Facturi emise'!$H$5:$H$1004,MATCH(N582&amp;"|"&amp;D582,'Facturi emise'!$A$5:$A$1004,0)),""))</f>
        <v/>
      </c>
      <c r="G582" s="24" t="str">
        <f>IF(OR(N582="",D582=""),"",IFERROR(INDEX('Facturi emise'!$I$5:$I$1004,MATCH(N582&amp;"|"&amp;D582,'Facturi emise'!$A$5:$A$1004,0)),""))</f>
        <v/>
      </c>
      <c r="H582" s="6"/>
      <c r="I582" s="14" t="str">
        <f>IF(OR(N582="",D582=""),"",IFERROR(INDEX('Facturi emise'!$J$5:$J$1004,MATCH(N582&amp;"|"&amp;D582,'Facturi emise'!$A$5:$A$1004,0)),""))</f>
        <v/>
      </c>
      <c r="J582" s="25" t="str">
        <f>IF(OR(N582="",D582=""),"",IFERROR(INDEX('Facturi emise'!$K$5:$K$1004,MATCH(N582&amp;"|"&amp;D582,'Facturi emise'!$A$5:$A$1004,0)),""))</f>
        <v/>
      </c>
      <c r="K582" s="26" t="str">
        <f t="shared" si="28"/>
        <v/>
      </c>
      <c r="L582" s="26" t="str">
        <f t="shared" si="29"/>
        <v/>
      </c>
      <c r="M582" s="27" t="str">
        <f>IF(B582="","",TRIM(IF(N582="","Factura storno nu există în registru. ",IF(ISNA(MATCH(N582&amp;"|"&amp;D582,'Facturi emise'!$A$5:$A$1004,0)),"Linia nu există în factura inițială. ",""))&amp;IF(N(H582)&lt;=0,"Lipsește cantitatea stornată. ","")&amp;IF(AND(N(I582)=IFERROR(INDEX('Facturi emise'!$J$5:$J$1004,MATCH(N582&amp;"|"&amp;D582,'Facturi emise'!$A$5:$A$1004,0)),0),SUMIFS($H$5:$H$1004,$N$5:$N$1004,N582,$D$5:$D$1004,D582,$I$5:$I$1004,I582)&gt;N(G582)),"Stornezi mai mult decât s-a facturat. ","")&amp;IF(AND(N(I582)&gt;0,N(I582)&lt;IFERROR(INDEX('Facturi emise'!$J$5:$J$1004,MATCH(N582&amp;"|"&amp;D582,'Facturi emise'!$A$5:$A$1004,0)),0)),"Reducere de preț pe unitate. ","")))</f>
        <v/>
      </c>
      <c r="N582" s="28" t="str">
        <f>IF(B582="","",IFERROR(INDEX('Registru stornări'!$D$5:$D$304,MATCH(B582,'Registru stornări'!$B$5:$B$304,0)),""))</f>
        <v/>
      </c>
    </row>
    <row r="583" spans="1:14" x14ac:dyDescent="0.2">
      <c r="A583" s="1" t="str">
        <f t="shared" si="27"/>
        <v/>
      </c>
      <c r="B583" s="9"/>
      <c r="C583" s="10" t="str">
        <f>IF(B583="","",COUNTIF(INDEX($B:$B,5):B583,B583))</f>
        <v/>
      </c>
      <c r="D583" s="9"/>
      <c r="E583" s="24" t="str">
        <f>IF(OR(N583="",D583=""),"",IFERROR(INDEX('Facturi emise'!$G$5:$G$1004,MATCH(N583&amp;"|"&amp;D583,'Facturi emise'!$A$5:$A$1004,0)),""))</f>
        <v/>
      </c>
      <c r="F583" s="10" t="str">
        <f>IF(OR(N583="",D583=""),"",IFERROR(INDEX('Facturi emise'!$H$5:$H$1004,MATCH(N583&amp;"|"&amp;D583,'Facturi emise'!$A$5:$A$1004,0)),""))</f>
        <v/>
      </c>
      <c r="G583" s="24" t="str">
        <f>IF(OR(N583="",D583=""),"",IFERROR(INDEX('Facturi emise'!$I$5:$I$1004,MATCH(N583&amp;"|"&amp;D583,'Facturi emise'!$A$5:$A$1004,0)),""))</f>
        <v/>
      </c>
      <c r="H583" s="6"/>
      <c r="I583" s="14" t="str">
        <f>IF(OR(N583="",D583=""),"",IFERROR(INDEX('Facturi emise'!$J$5:$J$1004,MATCH(N583&amp;"|"&amp;D583,'Facturi emise'!$A$5:$A$1004,0)),""))</f>
        <v/>
      </c>
      <c r="J583" s="25" t="str">
        <f>IF(OR(N583="",D583=""),"",IFERROR(INDEX('Facturi emise'!$K$5:$K$1004,MATCH(N583&amp;"|"&amp;D583,'Facturi emise'!$A$5:$A$1004,0)),""))</f>
        <v/>
      </c>
      <c r="K583" s="26" t="str">
        <f t="shared" si="28"/>
        <v/>
      </c>
      <c r="L583" s="26" t="str">
        <f t="shared" si="29"/>
        <v/>
      </c>
      <c r="M583" s="27" t="str">
        <f>IF(B583="","",TRIM(IF(N583="","Factura storno nu există în registru. ",IF(ISNA(MATCH(N583&amp;"|"&amp;D583,'Facturi emise'!$A$5:$A$1004,0)),"Linia nu există în factura inițială. ",""))&amp;IF(N(H583)&lt;=0,"Lipsește cantitatea stornată. ","")&amp;IF(AND(N(I583)=IFERROR(INDEX('Facturi emise'!$J$5:$J$1004,MATCH(N583&amp;"|"&amp;D583,'Facturi emise'!$A$5:$A$1004,0)),0),SUMIFS($H$5:$H$1004,$N$5:$N$1004,N583,$D$5:$D$1004,D583,$I$5:$I$1004,I583)&gt;N(G583)),"Stornezi mai mult decât s-a facturat. ","")&amp;IF(AND(N(I583)&gt;0,N(I583)&lt;IFERROR(INDEX('Facturi emise'!$J$5:$J$1004,MATCH(N583&amp;"|"&amp;D583,'Facturi emise'!$A$5:$A$1004,0)),0)),"Reducere de preț pe unitate. ","")))</f>
        <v/>
      </c>
      <c r="N583" s="28" t="str">
        <f>IF(B583="","",IFERROR(INDEX('Registru stornări'!$D$5:$D$304,MATCH(B583,'Registru stornări'!$B$5:$B$304,0)),""))</f>
        <v/>
      </c>
    </row>
    <row r="584" spans="1:14" x14ac:dyDescent="0.2">
      <c r="A584" s="1" t="str">
        <f t="shared" si="27"/>
        <v/>
      </c>
      <c r="B584" s="9"/>
      <c r="C584" s="10" t="str">
        <f>IF(B584="","",COUNTIF(INDEX($B:$B,5):B584,B584))</f>
        <v/>
      </c>
      <c r="D584" s="9"/>
      <c r="E584" s="24" t="str">
        <f>IF(OR(N584="",D584=""),"",IFERROR(INDEX('Facturi emise'!$G$5:$G$1004,MATCH(N584&amp;"|"&amp;D584,'Facturi emise'!$A$5:$A$1004,0)),""))</f>
        <v/>
      </c>
      <c r="F584" s="10" t="str">
        <f>IF(OR(N584="",D584=""),"",IFERROR(INDEX('Facturi emise'!$H$5:$H$1004,MATCH(N584&amp;"|"&amp;D584,'Facturi emise'!$A$5:$A$1004,0)),""))</f>
        <v/>
      </c>
      <c r="G584" s="24" t="str">
        <f>IF(OR(N584="",D584=""),"",IFERROR(INDEX('Facturi emise'!$I$5:$I$1004,MATCH(N584&amp;"|"&amp;D584,'Facturi emise'!$A$5:$A$1004,0)),""))</f>
        <v/>
      </c>
      <c r="H584" s="6"/>
      <c r="I584" s="14" t="str">
        <f>IF(OR(N584="",D584=""),"",IFERROR(INDEX('Facturi emise'!$J$5:$J$1004,MATCH(N584&amp;"|"&amp;D584,'Facturi emise'!$A$5:$A$1004,0)),""))</f>
        <v/>
      </c>
      <c r="J584" s="25" t="str">
        <f>IF(OR(N584="",D584=""),"",IFERROR(INDEX('Facturi emise'!$K$5:$K$1004,MATCH(N584&amp;"|"&amp;D584,'Facturi emise'!$A$5:$A$1004,0)),""))</f>
        <v/>
      </c>
      <c r="K584" s="26" t="str">
        <f t="shared" si="28"/>
        <v/>
      </c>
      <c r="L584" s="26" t="str">
        <f t="shared" si="29"/>
        <v/>
      </c>
      <c r="M584" s="27" t="str">
        <f>IF(B584="","",TRIM(IF(N584="","Factura storno nu există în registru. ",IF(ISNA(MATCH(N584&amp;"|"&amp;D584,'Facturi emise'!$A$5:$A$1004,0)),"Linia nu există în factura inițială. ",""))&amp;IF(N(H584)&lt;=0,"Lipsește cantitatea stornată. ","")&amp;IF(AND(N(I584)=IFERROR(INDEX('Facturi emise'!$J$5:$J$1004,MATCH(N584&amp;"|"&amp;D584,'Facturi emise'!$A$5:$A$1004,0)),0),SUMIFS($H$5:$H$1004,$N$5:$N$1004,N584,$D$5:$D$1004,D584,$I$5:$I$1004,I584)&gt;N(G584)),"Stornezi mai mult decât s-a facturat. ","")&amp;IF(AND(N(I584)&gt;0,N(I584)&lt;IFERROR(INDEX('Facturi emise'!$J$5:$J$1004,MATCH(N584&amp;"|"&amp;D584,'Facturi emise'!$A$5:$A$1004,0)),0)),"Reducere de preț pe unitate. ","")))</f>
        <v/>
      </c>
      <c r="N584" s="28" t="str">
        <f>IF(B584="","",IFERROR(INDEX('Registru stornări'!$D$5:$D$304,MATCH(B584,'Registru stornări'!$B$5:$B$304,0)),""))</f>
        <v/>
      </c>
    </row>
    <row r="585" spans="1:14" x14ac:dyDescent="0.2">
      <c r="A585" s="1" t="str">
        <f t="shared" si="27"/>
        <v/>
      </c>
      <c r="B585" s="9"/>
      <c r="C585" s="10" t="str">
        <f>IF(B585="","",COUNTIF(INDEX($B:$B,5):B585,B585))</f>
        <v/>
      </c>
      <c r="D585" s="9"/>
      <c r="E585" s="24" t="str">
        <f>IF(OR(N585="",D585=""),"",IFERROR(INDEX('Facturi emise'!$G$5:$G$1004,MATCH(N585&amp;"|"&amp;D585,'Facturi emise'!$A$5:$A$1004,0)),""))</f>
        <v/>
      </c>
      <c r="F585" s="10" t="str">
        <f>IF(OR(N585="",D585=""),"",IFERROR(INDEX('Facturi emise'!$H$5:$H$1004,MATCH(N585&amp;"|"&amp;D585,'Facturi emise'!$A$5:$A$1004,0)),""))</f>
        <v/>
      </c>
      <c r="G585" s="24" t="str">
        <f>IF(OR(N585="",D585=""),"",IFERROR(INDEX('Facturi emise'!$I$5:$I$1004,MATCH(N585&amp;"|"&amp;D585,'Facturi emise'!$A$5:$A$1004,0)),""))</f>
        <v/>
      </c>
      <c r="H585" s="6"/>
      <c r="I585" s="14" t="str">
        <f>IF(OR(N585="",D585=""),"",IFERROR(INDEX('Facturi emise'!$J$5:$J$1004,MATCH(N585&amp;"|"&amp;D585,'Facturi emise'!$A$5:$A$1004,0)),""))</f>
        <v/>
      </c>
      <c r="J585" s="25" t="str">
        <f>IF(OR(N585="",D585=""),"",IFERROR(INDEX('Facturi emise'!$K$5:$K$1004,MATCH(N585&amp;"|"&amp;D585,'Facturi emise'!$A$5:$A$1004,0)),""))</f>
        <v/>
      </c>
      <c r="K585" s="26" t="str">
        <f t="shared" si="28"/>
        <v/>
      </c>
      <c r="L585" s="26" t="str">
        <f t="shared" si="29"/>
        <v/>
      </c>
      <c r="M585" s="27" t="str">
        <f>IF(B585="","",TRIM(IF(N585="","Factura storno nu există în registru. ",IF(ISNA(MATCH(N585&amp;"|"&amp;D585,'Facturi emise'!$A$5:$A$1004,0)),"Linia nu există în factura inițială. ",""))&amp;IF(N(H585)&lt;=0,"Lipsește cantitatea stornată. ","")&amp;IF(AND(N(I585)=IFERROR(INDEX('Facturi emise'!$J$5:$J$1004,MATCH(N585&amp;"|"&amp;D585,'Facturi emise'!$A$5:$A$1004,0)),0),SUMIFS($H$5:$H$1004,$N$5:$N$1004,N585,$D$5:$D$1004,D585,$I$5:$I$1004,I585)&gt;N(G585)),"Stornezi mai mult decât s-a facturat. ","")&amp;IF(AND(N(I585)&gt;0,N(I585)&lt;IFERROR(INDEX('Facturi emise'!$J$5:$J$1004,MATCH(N585&amp;"|"&amp;D585,'Facturi emise'!$A$5:$A$1004,0)),0)),"Reducere de preț pe unitate. ","")))</f>
        <v/>
      </c>
      <c r="N585" s="28" t="str">
        <f>IF(B585="","",IFERROR(INDEX('Registru stornări'!$D$5:$D$304,MATCH(B585,'Registru stornări'!$B$5:$B$304,0)),""))</f>
        <v/>
      </c>
    </row>
    <row r="586" spans="1:14" x14ac:dyDescent="0.2">
      <c r="A586" s="1" t="str">
        <f t="shared" si="27"/>
        <v/>
      </c>
      <c r="B586" s="9"/>
      <c r="C586" s="10" t="str">
        <f>IF(B586="","",COUNTIF(INDEX($B:$B,5):B586,B586))</f>
        <v/>
      </c>
      <c r="D586" s="9"/>
      <c r="E586" s="24" t="str">
        <f>IF(OR(N586="",D586=""),"",IFERROR(INDEX('Facturi emise'!$G$5:$G$1004,MATCH(N586&amp;"|"&amp;D586,'Facturi emise'!$A$5:$A$1004,0)),""))</f>
        <v/>
      </c>
      <c r="F586" s="10" t="str">
        <f>IF(OR(N586="",D586=""),"",IFERROR(INDEX('Facturi emise'!$H$5:$H$1004,MATCH(N586&amp;"|"&amp;D586,'Facturi emise'!$A$5:$A$1004,0)),""))</f>
        <v/>
      </c>
      <c r="G586" s="24" t="str">
        <f>IF(OR(N586="",D586=""),"",IFERROR(INDEX('Facturi emise'!$I$5:$I$1004,MATCH(N586&amp;"|"&amp;D586,'Facturi emise'!$A$5:$A$1004,0)),""))</f>
        <v/>
      </c>
      <c r="H586" s="6"/>
      <c r="I586" s="14" t="str">
        <f>IF(OR(N586="",D586=""),"",IFERROR(INDEX('Facturi emise'!$J$5:$J$1004,MATCH(N586&amp;"|"&amp;D586,'Facturi emise'!$A$5:$A$1004,0)),""))</f>
        <v/>
      </c>
      <c r="J586" s="25" t="str">
        <f>IF(OR(N586="",D586=""),"",IFERROR(INDEX('Facturi emise'!$K$5:$K$1004,MATCH(N586&amp;"|"&amp;D586,'Facturi emise'!$A$5:$A$1004,0)),""))</f>
        <v/>
      </c>
      <c r="K586" s="26" t="str">
        <f t="shared" si="28"/>
        <v/>
      </c>
      <c r="L586" s="26" t="str">
        <f t="shared" si="29"/>
        <v/>
      </c>
      <c r="M586" s="27" t="str">
        <f>IF(B586="","",TRIM(IF(N586="","Factura storno nu există în registru. ",IF(ISNA(MATCH(N586&amp;"|"&amp;D586,'Facturi emise'!$A$5:$A$1004,0)),"Linia nu există în factura inițială. ",""))&amp;IF(N(H586)&lt;=0,"Lipsește cantitatea stornată. ","")&amp;IF(AND(N(I586)=IFERROR(INDEX('Facturi emise'!$J$5:$J$1004,MATCH(N586&amp;"|"&amp;D586,'Facturi emise'!$A$5:$A$1004,0)),0),SUMIFS($H$5:$H$1004,$N$5:$N$1004,N586,$D$5:$D$1004,D586,$I$5:$I$1004,I586)&gt;N(G586)),"Stornezi mai mult decât s-a facturat. ","")&amp;IF(AND(N(I586)&gt;0,N(I586)&lt;IFERROR(INDEX('Facturi emise'!$J$5:$J$1004,MATCH(N586&amp;"|"&amp;D586,'Facturi emise'!$A$5:$A$1004,0)),0)),"Reducere de preț pe unitate. ","")))</f>
        <v/>
      </c>
      <c r="N586" s="28" t="str">
        <f>IF(B586="","",IFERROR(INDEX('Registru stornări'!$D$5:$D$304,MATCH(B586,'Registru stornări'!$B$5:$B$304,0)),""))</f>
        <v/>
      </c>
    </row>
    <row r="587" spans="1:14" x14ac:dyDescent="0.2">
      <c r="A587" s="1" t="str">
        <f t="shared" si="27"/>
        <v/>
      </c>
      <c r="B587" s="9"/>
      <c r="C587" s="10" t="str">
        <f>IF(B587="","",COUNTIF(INDEX($B:$B,5):B587,B587))</f>
        <v/>
      </c>
      <c r="D587" s="9"/>
      <c r="E587" s="24" t="str">
        <f>IF(OR(N587="",D587=""),"",IFERROR(INDEX('Facturi emise'!$G$5:$G$1004,MATCH(N587&amp;"|"&amp;D587,'Facturi emise'!$A$5:$A$1004,0)),""))</f>
        <v/>
      </c>
      <c r="F587" s="10" t="str">
        <f>IF(OR(N587="",D587=""),"",IFERROR(INDEX('Facturi emise'!$H$5:$H$1004,MATCH(N587&amp;"|"&amp;D587,'Facturi emise'!$A$5:$A$1004,0)),""))</f>
        <v/>
      </c>
      <c r="G587" s="24" t="str">
        <f>IF(OR(N587="",D587=""),"",IFERROR(INDEX('Facturi emise'!$I$5:$I$1004,MATCH(N587&amp;"|"&amp;D587,'Facturi emise'!$A$5:$A$1004,0)),""))</f>
        <v/>
      </c>
      <c r="H587" s="6"/>
      <c r="I587" s="14" t="str">
        <f>IF(OR(N587="",D587=""),"",IFERROR(INDEX('Facturi emise'!$J$5:$J$1004,MATCH(N587&amp;"|"&amp;D587,'Facturi emise'!$A$5:$A$1004,0)),""))</f>
        <v/>
      </c>
      <c r="J587" s="25" t="str">
        <f>IF(OR(N587="",D587=""),"",IFERROR(INDEX('Facturi emise'!$K$5:$K$1004,MATCH(N587&amp;"|"&amp;D587,'Facturi emise'!$A$5:$A$1004,0)),""))</f>
        <v/>
      </c>
      <c r="K587" s="26" t="str">
        <f t="shared" si="28"/>
        <v/>
      </c>
      <c r="L587" s="26" t="str">
        <f t="shared" si="29"/>
        <v/>
      </c>
      <c r="M587" s="27" t="str">
        <f>IF(B587="","",TRIM(IF(N587="","Factura storno nu există în registru. ",IF(ISNA(MATCH(N587&amp;"|"&amp;D587,'Facturi emise'!$A$5:$A$1004,0)),"Linia nu există în factura inițială. ",""))&amp;IF(N(H587)&lt;=0,"Lipsește cantitatea stornată. ","")&amp;IF(AND(N(I587)=IFERROR(INDEX('Facturi emise'!$J$5:$J$1004,MATCH(N587&amp;"|"&amp;D587,'Facturi emise'!$A$5:$A$1004,0)),0),SUMIFS($H$5:$H$1004,$N$5:$N$1004,N587,$D$5:$D$1004,D587,$I$5:$I$1004,I587)&gt;N(G587)),"Stornezi mai mult decât s-a facturat. ","")&amp;IF(AND(N(I587)&gt;0,N(I587)&lt;IFERROR(INDEX('Facturi emise'!$J$5:$J$1004,MATCH(N587&amp;"|"&amp;D587,'Facturi emise'!$A$5:$A$1004,0)),0)),"Reducere de preț pe unitate. ","")))</f>
        <v/>
      </c>
      <c r="N587" s="28" t="str">
        <f>IF(B587="","",IFERROR(INDEX('Registru stornări'!$D$5:$D$304,MATCH(B587,'Registru stornări'!$B$5:$B$304,0)),""))</f>
        <v/>
      </c>
    </row>
    <row r="588" spans="1:14" x14ac:dyDescent="0.2">
      <c r="A588" s="1" t="str">
        <f t="shared" si="27"/>
        <v/>
      </c>
      <c r="B588" s="9"/>
      <c r="C588" s="10" t="str">
        <f>IF(B588="","",COUNTIF(INDEX($B:$B,5):B588,B588))</f>
        <v/>
      </c>
      <c r="D588" s="9"/>
      <c r="E588" s="24" t="str">
        <f>IF(OR(N588="",D588=""),"",IFERROR(INDEX('Facturi emise'!$G$5:$G$1004,MATCH(N588&amp;"|"&amp;D588,'Facturi emise'!$A$5:$A$1004,0)),""))</f>
        <v/>
      </c>
      <c r="F588" s="10" t="str">
        <f>IF(OR(N588="",D588=""),"",IFERROR(INDEX('Facturi emise'!$H$5:$H$1004,MATCH(N588&amp;"|"&amp;D588,'Facturi emise'!$A$5:$A$1004,0)),""))</f>
        <v/>
      </c>
      <c r="G588" s="24" t="str">
        <f>IF(OR(N588="",D588=""),"",IFERROR(INDEX('Facturi emise'!$I$5:$I$1004,MATCH(N588&amp;"|"&amp;D588,'Facturi emise'!$A$5:$A$1004,0)),""))</f>
        <v/>
      </c>
      <c r="H588" s="6"/>
      <c r="I588" s="14" t="str">
        <f>IF(OR(N588="",D588=""),"",IFERROR(INDEX('Facturi emise'!$J$5:$J$1004,MATCH(N588&amp;"|"&amp;D588,'Facturi emise'!$A$5:$A$1004,0)),""))</f>
        <v/>
      </c>
      <c r="J588" s="25" t="str">
        <f>IF(OR(N588="",D588=""),"",IFERROR(INDEX('Facturi emise'!$K$5:$K$1004,MATCH(N588&amp;"|"&amp;D588,'Facturi emise'!$A$5:$A$1004,0)),""))</f>
        <v/>
      </c>
      <c r="K588" s="26" t="str">
        <f t="shared" si="28"/>
        <v/>
      </c>
      <c r="L588" s="26" t="str">
        <f t="shared" si="29"/>
        <v/>
      </c>
      <c r="M588" s="27" t="str">
        <f>IF(B588="","",TRIM(IF(N588="","Factura storno nu există în registru. ",IF(ISNA(MATCH(N588&amp;"|"&amp;D588,'Facturi emise'!$A$5:$A$1004,0)),"Linia nu există în factura inițială. ",""))&amp;IF(N(H588)&lt;=0,"Lipsește cantitatea stornată. ","")&amp;IF(AND(N(I588)=IFERROR(INDEX('Facturi emise'!$J$5:$J$1004,MATCH(N588&amp;"|"&amp;D588,'Facturi emise'!$A$5:$A$1004,0)),0),SUMIFS($H$5:$H$1004,$N$5:$N$1004,N588,$D$5:$D$1004,D588,$I$5:$I$1004,I588)&gt;N(G588)),"Stornezi mai mult decât s-a facturat. ","")&amp;IF(AND(N(I588)&gt;0,N(I588)&lt;IFERROR(INDEX('Facturi emise'!$J$5:$J$1004,MATCH(N588&amp;"|"&amp;D588,'Facturi emise'!$A$5:$A$1004,0)),0)),"Reducere de preț pe unitate. ","")))</f>
        <v/>
      </c>
      <c r="N588" s="28" t="str">
        <f>IF(B588="","",IFERROR(INDEX('Registru stornări'!$D$5:$D$304,MATCH(B588,'Registru stornări'!$B$5:$B$304,0)),""))</f>
        <v/>
      </c>
    </row>
    <row r="589" spans="1:14" x14ac:dyDescent="0.2">
      <c r="A589" s="1" t="str">
        <f t="shared" si="27"/>
        <v/>
      </c>
      <c r="B589" s="9"/>
      <c r="C589" s="10" t="str">
        <f>IF(B589="","",COUNTIF(INDEX($B:$B,5):B589,B589))</f>
        <v/>
      </c>
      <c r="D589" s="9"/>
      <c r="E589" s="24" t="str">
        <f>IF(OR(N589="",D589=""),"",IFERROR(INDEX('Facturi emise'!$G$5:$G$1004,MATCH(N589&amp;"|"&amp;D589,'Facturi emise'!$A$5:$A$1004,0)),""))</f>
        <v/>
      </c>
      <c r="F589" s="10" t="str">
        <f>IF(OR(N589="",D589=""),"",IFERROR(INDEX('Facturi emise'!$H$5:$H$1004,MATCH(N589&amp;"|"&amp;D589,'Facturi emise'!$A$5:$A$1004,0)),""))</f>
        <v/>
      </c>
      <c r="G589" s="24" t="str">
        <f>IF(OR(N589="",D589=""),"",IFERROR(INDEX('Facturi emise'!$I$5:$I$1004,MATCH(N589&amp;"|"&amp;D589,'Facturi emise'!$A$5:$A$1004,0)),""))</f>
        <v/>
      </c>
      <c r="H589" s="6"/>
      <c r="I589" s="14" t="str">
        <f>IF(OR(N589="",D589=""),"",IFERROR(INDEX('Facturi emise'!$J$5:$J$1004,MATCH(N589&amp;"|"&amp;D589,'Facturi emise'!$A$5:$A$1004,0)),""))</f>
        <v/>
      </c>
      <c r="J589" s="25" t="str">
        <f>IF(OR(N589="",D589=""),"",IFERROR(INDEX('Facturi emise'!$K$5:$K$1004,MATCH(N589&amp;"|"&amp;D589,'Facturi emise'!$A$5:$A$1004,0)),""))</f>
        <v/>
      </c>
      <c r="K589" s="26" t="str">
        <f t="shared" si="28"/>
        <v/>
      </c>
      <c r="L589" s="26" t="str">
        <f t="shared" si="29"/>
        <v/>
      </c>
      <c r="M589" s="27" t="str">
        <f>IF(B589="","",TRIM(IF(N589="","Factura storno nu există în registru. ",IF(ISNA(MATCH(N589&amp;"|"&amp;D589,'Facturi emise'!$A$5:$A$1004,0)),"Linia nu există în factura inițială. ",""))&amp;IF(N(H589)&lt;=0,"Lipsește cantitatea stornată. ","")&amp;IF(AND(N(I589)=IFERROR(INDEX('Facturi emise'!$J$5:$J$1004,MATCH(N589&amp;"|"&amp;D589,'Facturi emise'!$A$5:$A$1004,0)),0),SUMIFS($H$5:$H$1004,$N$5:$N$1004,N589,$D$5:$D$1004,D589,$I$5:$I$1004,I589)&gt;N(G589)),"Stornezi mai mult decât s-a facturat. ","")&amp;IF(AND(N(I589)&gt;0,N(I589)&lt;IFERROR(INDEX('Facturi emise'!$J$5:$J$1004,MATCH(N589&amp;"|"&amp;D589,'Facturi emise'!$A$5:$A$1004,0)),0)),"Reducere de preț pe unitate. ","")))</f>
        <v/>
      </c>
      <c r="N589" s="28" t="str">
        <f>IF(B589="","",IFERROR(INDEX('Registru stornări'!$D$5:$D$304,MATCH(B589,'Registru stornări'!$B$5:$B$304,0)),""))</f>
        <v/>
      </c>
    </row>
    <row r="590" spans="1:14" x14ac:dyDescent="0.2">
      <c r="A590" s="1" t="str">
        <f t="shared" si="27"/>
        <v/>
      </c>
      <c r="B590" s="9"/>
      <c r="C590" s="10" t="str">
        <f>IF(B590="","",COUNTIF(INDEX($B:$B,5):B590,B590))</f>
        <v/>
      </c>
      <c r="D590" s="9"/>
      <c r="E590" s="24" t="str">
        <f>IF(OR(N590="",D590=""),"",IFERROR(INDEX('Facturi emise'!$G$5:$G$1004,MATCH(N590&amp;"|"&amp;D590,'Facturi emise'!$A$5:$A$1004,0)),""))</f>
        <v/>
      </c>
      <c r="F590" s="10" t="str">
        <f>IF(OR(N590="",D590=""),"",IFERROR(INDEX('Facturi emise'!$H$5:$H$1004,MATCH(N590&amp;"|"&amp;D590,'Facturi emise'!$A$5:$A$1004,0)),""))</f>
        <v/>
      </c>
      <c r="G590" s="24" t="str">
        <f>IF(OR(N590="",D590=""),"",IFERROR(INDEX('Facturi emise'!$I$5:$I$1004,MATCH(N590&amp;"|"&amp;D590,'Facturi emise'!$A$5:$A$1004,0)),""))</f>
        <v/>
      </c>
      <c r="H590" s="6"/>
      <c r="I590" s="14" t="str">
        <f>IF(OR(N590="",D590=""),"",IFERROR(INDEX('Facturi emise'!$J$5:$J$1004,MATCH(N590&amp;"|"&amp;D590,'Facturi emise'!$A$5:$A$1004,0)),""))</f>
        <v/>
      </c>
      <c r="J590" s="25" t="str">
        <f>IF(OR(N590="",D590=""),"",IFERROR(INDEX('Facturi emise'!$K$5:$K$1004,MATCH(N590&amp;"|"&amp;D590,'Facturi emise'!$A$5:$A$1004,0)),""))</f>
        <v/>
      </c>
      <c r="K590" s="26" t="str">
        <f t="shared" si="28"/>
        <v/>
      </c>
      <c r="L590" s="26" t="str">
        <f t="shared" si="29"/>
        <v/>
      </c>
      <c r="M590" s="27" t="str">
        <f>IF(B590="","",TRIM(IF(N590="","Factura storno nu există în registru. ",IF(ISNA(MATCH(N590&amp;"|"&amp;D590,'Facturi emise'!$A$5:$A$1004,0)),"Linia nu există în factura inițială. ",""))&amp;IF(N(H590)&lt;=0,"Lipsește cantitatea stornată. ","")&amp;IF(AND(N(I590)=IFERROR(INDEX('Facturi emise'!$J$5:$J$1004,MATCH(N590&amp;"|"&amp;D590,'Facturi emise'!$A$5:$A$1004,0)),0),SUMIFS($H$5:$H$1004,$N$5:$N$1004,N590,$D$5:$D$1004,D590,$I$5:$I$1004,I590)&gt;N(G590)),"Stornezi mai mult decât s-a facturat. ","")&amp;IF(AND(N(I590)&gt;0,N(I590)&lt;IFERROR(INDEX('Facturi emise'!$J$5:$J$1004,MATCH(N590&amp;"|"&amp;D590,'Facturi emise'!$A$5:$A$1004,0)),0)),"Reducere de preț pe unitate. ","")))</f>
        <v/>
      </c>
      <c r="N590" s="28" t="str">
        <f>IF(B590="","",IFERROR(INDEX('Registru stornări'!$D$5:$D$304,MATCH(B590,'Registru stornări'!$B$5:$B$304,0)),""))</f>
        <v/>
      </c>
    </row>
    <row r="591" spans="1:14" x14ac:dyDescent="0.2">
      <c r="A591" s="1" t="str">
        <f t="shared" si="27"/>
        <v/>
      </c>
      <c r="B591" s="9"/>
      <c r="C591" s="10" t="str">
        <f>IF(B591="","",COUNTIF(INDEX($B:$B,5):B591,B591))</f>
        <v/>
      </c>
      <c r="D591" s="9"/>
      <c r="E591" s="24" t="str">
        <f>IF(OR(N591="",D591=""),"",IFERROR(INDEX('Facturi emise'!$G$5:$G$1004,MATCH(N591&amp;"|"&amp;D591,'Facturi emise'!$A$5:$A$1004,0)),""))</f>
        <v/>
      </c>
      <c r="F591" s="10" t="str">
        <f>IF(OR(N591="",D591=""),"",IFERROR(INDEX('Facturi emise'!$H$5:$H$1004,MATCH(N591&amp;"|"&amp;D591,'Facturi emise'!$A$5:$A$1004,0)),""))</f>
        <v/>
      </c>
      <c r="G591" s="24" t="str">
        <f>IF(OR(N591="",D591=""),"",IFERROR(INDEX('Facturi emise'!$I$5:$I$1004,MATCH(N591&amp;"|"&amp;D591,'Facturi emise'!$A$5:$A$1004,0)),""))</f>
        <v/>
      </c>
      <c r="H591" s="6"/>
      <c r="I591" s="14" t="str">
        <f>IF(OR(N591="",D591=""),"",IFERROR(INDEX('Facturi emise'!$J$5:$J$1004,MATCH(N591&amp;"|"&amp;D591,'Facturi emise'!$A$5:$A$1004,0)),""))</f>
        <v/>
      </c>
      <c r="J591" s="25" t="str">
        <f>IF(OR(N591="",D591=""),"",IFERROR(INDEX('Facturi emise'!$K$5:$K$1004,MATCH(N591&amp;"|"&amp;D591,'Facturi emise'!$A$5:$A$1004,0)),""))</f>
        <v/>
      </c>
      <c r="K591" s="26" t="str">
        <f t="shared" si="28"/>
        <v/>
      </c>
      <c r="L591" s="26" t="str">
        <f t="shared" si="29"/>
        <v/>
      </c>
      <c r="M591" s="27" t="str">
        <f>IF(B591="","",TRIM(IF(N591="","Factura storno nu există în registru. ",IF(ISNA(MATCH(N591&amp;"|"&amp;D591,'Facturi emise'!$A$5:$A$1004,0)),"Linia nu există în factura inițială. ",""))&amp;IF(N(H591)&lt;=0,"Lipsește cantitatea stornată. ","")&amp;IF(AND(N(I591)=IFERROR(INDEX('Facturi emise'!$J$5:$J$1004,MATCH(N591&amp;"|"&amp;D591,'Facturi emise'!$A$5:$A$1004,0)),0),SUMIFS($H$5:$H$1004,$N$5:$N$1004,N591,$D$5:$D$1004,D591,$I$5:$I$1004,I591)&gt;N(G591)),"Stornezi mai mult decât s-a facturat. ","")&amp;IF(AND(N(I591)&gt;0,N(I591)&lt;IFERROR(INDEX('Facturi emise'!$J$5:$J$1004,MATCH(N591&amp;"|"&amp;D591,'Facturi emise'!$A$5:$A$1004,0)),0)),"Reducere de preț pe unitate. ","")))</f>
        <v/>
      </c>
      <c r="N591" s="28" t="str">
        <f>IF(B591="","",IFERROR(INDEX('Registru stornări'!$D$5:$D$304,MATCH(B591,'Registru stornări'!$B$5:$B$304,0)),""))</f>
        <v/>
      </c>
    </row>
    <row r="592" spans="1:14" x14ac:dyDescent="0.2">
      <c r="A592" s="1" t="str">
        <f t="shared" si="27"/>
        <v/>
      </c>
      <c r="B592" s="9"/>
      <c r="C592" s="10" t="str">
        <f>IF(B592="","",COUNTIF(INDEX($B:$B,5):B592,B592))</f>
        <v/>
      </c>
      <c r="D592" s="9"/>
      <c r="E592" s="24" t="str">
        <f>IF(OR(N592="",D592=""),"",IFERROR(INDEX('Facturi emise'!$G$5:$G$1004,MATCH(N592&amp;"|"&amp;D592,'Facturi emise'!$A$5:$A$1004,0)),""))</f>
        <v/>
      </c>
      <c r="F592" s="10" t="str">
        <f>IF(OR(N592="",D592=""),"",IFERROR(INDEX('Facturi emise'!$H$5:$H$1004,MATCH(N592&amp;"|"&amp;D592,'Facturi emise'!$A$5:$A$1004,0)),""))</f>
        <v/>
      </c>
      <c r="G592" s="24" t="str">
        <f>IF(OR(N592="",D592=""),"",IFERROR(INDEX('Facturi emise'!$I$5:$I$1004,MATCH(N592&amp;"|"&amp;D592,'Facturi emise'!$A$5:$A$1004,0)),""))</f>
        <v/>
      </c>
      <c r="H592" s="6"/>
      <c r="I592" s="14" t="str">
        <f>IF(OR(N592="",D592=""),"",IFERROR(INDEX('Facturi emise'!$J$5:$J$1004,MATCH(N592&amp;"|"&amp;D592,'Facturi emise'!$A$5:$A$1004,0)),""))</f>
        <v/>
      </c>
      <c r="J592" s="25" t="str">
        <f>IF(OR(N592="",D592=""),"",IFERROR(INDEX('Facturi emise'!$K$5:$K$1004,MATCH(N592&amp;"|"&amp;D592,'Facturi emise'!$A$5:$A$1004,0)),""))</f>
        <v/>
      </c>
      <c r="K592" s="26" t="str">
        <f t="shared" si="28"/>
        <v/>
      </c>
      <c r="L592" s="26" t="str">
        <f t="shared" si="29"/>
        <v/>
      </c>
      <c r="M592" s="27" t="str">
        <f>IF(B592="","",TRIM(IF(N592="","Factura storno nu există în registru. ",IF(ISNA(MATCH(N592&amp;"|"&amp;D592,'Facturi emise'!$A$5:$A$1004,0)),"Linia nu există în factura inițială. ",""))&amp;IF(N(H592)&lt;=0,"Lipsește cantitatea stornată. ","")&amp;IF(AND(N(I592)=IFERROR(INDEX('Facturi emise'!$J$5:$J$1004,MATCH(N592&amp;"|"&amp;D592,'Facturi emise'!$A$5:$A$1004,0)),0),SUMIFS($H$5:$H$1004,$N$5:$N$1004,N592,$D$5:$D$1004,D592,$I$5:$I$1004,I592)&gt;N(G592)),"Stornezi mai mult decât s-a facturat. ","")&amp;IF(AND(N(I592)&gt;0,N(I592)&lt;IFERROR(INDEX('Facturi emise'!$J$5:$J$1004,MATCH(N592&amp;"|"&amp;D592,'Facturi emise'!$A$5:$A$1004,0)),0)),"Reducere de preț pe unitate. ","")))</f>
        <v/>
      </c>
      <c r="N592" s="28" t="str">
        <f>IF(B592="","",IFERROR(INDEX('Registru stornări'!$D$5:$D$304,MATCH(B592,'Registru stornări'!$B$5:$B$304,0)),""))</f>
        <v/>
      </c>
    </row>
    <row r="593" spans="1:14" x14ac:dyDescent="0.2">
      <c r="A593" s="1" t="str">
        <f t="shared" si="27"/>
        <v/>
      </c>
      <c r="B593" s="9"/>
      <c r="C593" s="10" t="str">
        <f>IF(B593="","",COUNTIF(INDEX($B:$B,5):B593,B593))</f>
        <v/>
      </c>
      <c r="D593" s="9"/>
      <c r="E593" s="24" t="str">
        <f>IF(OR(N593="",D593=""),"",IFERROR(INDEX('Facturi emise'!$G$5:$G$1004,MATCH(N593&amp;"|"&amp;D593,'Facturi emise'!$A$5:$A$1004,0)),""))</f>
        <v/>
      </c>
      <c r="F593" s="10" t="str">
        <f>IF(OR(N593="",D593=""),"",IFERROR(INDEX('Facturi emise'!$H$5:$H$1004,MATCH(N593&amp;"|"&amp;D593,'Facturi emise'!$A$5:$A$1004,0)),""))</f>
        <v/>
      </c>
      <c r="G593" s="24" t="str">
        <f>IF(OR(N593="",D593=""),"",IFERROR(INDEX('Facturi emise'!$I$5:$I$1004,MATCH(N593&amp;"|"&amp;D593,'Facturi emise'!$A$5:$A$1004,0)),""))</f>
        <v/>
      </c>
      <c r="H593" s="6"/>
      <c r="I593" s="14" t="str">
        <f>IF(OR(N593="",D593=""),"",IFERROR(INDEX('Facturi emise'!$J$5:$J$1004,MATCH(N593&amp;"|"&amp;D593,'Facturi emise'!$A$5:$A$1004,0)),""))</f>
        <v/>
      </c>
      <c r="J593" s="25" t="str">
        <f>IF(OR(N593="",D593=""),"",IFERROR(INDEX('Facturi emise'!$K$5:$K$1004,MATCH(N593&amp;"|"&amp;D593,'Facturi emise'!$A$5:$A$1004,0)),""))</f>
        <v/>
      </c>
      <c r="K593" s="26" t="str">
        <f t="shared" si="28"/>
        <v/>
      </c>
      <c r="L593" s="26" t="str">
        <f t="shared" si="29"/>
        <v/>
      </c>
      <c r="M593" s="27" t="str">
        <f>IF(B593="","",TRIM(IF(N593="","Factura storno nu există în registru. ",IF(ISNA(MATCH(N593&amp;"|"&amp;D593,'Facturi emise'!$A$5:$A$1004,0)),"Linia nu există în factura inițială. ",""))&amp;IF(N(H593)&lt;=0,"Lipsește cantitatea stornată. ","")&amp;IF(AND(N(I593)=IFERROR(INDEX('Facturi emise'!$J$5:$J$1004,MATCH(N593&amp;"|"&amp;D593,'Facturi emise'!$A$5:$A$1004,0)),0),SUMIFS($H$5:$H$1004,$N$5:$N$1004,N593,$D$5:$D$1004,D593,$I$5:$I$1004,I593)&gt;N(G593)),"Stornezi mai mult decât s-a facturat. ","")&amp;IF(AND(N(I593)&gt;0,N(I593)&lt;IFERROR(INDEX('Facturi emise'!$J$5:$J$1004,MATCH(N593&amp;"|"&amp;D593,'Facturi emise'!$A$5:$A$1004,0)),0)),"Reducere de preț pe unitate. ","")))</f>
        <v/>
      </c>
      <c r="N593" s="28" t="str">
        <f>IF(B593="","",IFERROR(INDEX('Registru stornări'!$D$5:$D$304,MATCH(B593,'Registru stornări'!$B$5:$B$304,0)),""))</f>
        <v/>
      </c>
    </row>
    <row r="594" spans="1:14" x14ac:dyDescent="0.2">
      <c r="A594" s="1" t="str">
        <f t="shared" si="27"/>
        <v/>
      </c>
      <c r="B594" s="9"/>
      <c r="C594" s="10" t="str">
        <f>IF(B594="","",COUNTIF(INDEX($B:$B,5):B594,B594))</f>
        <v/>
      </c>
      <c r="D594" s="9"/>
      <c r="E594" s="24" t="str">
        <f>IF(OR(N594="",D594=""),"",IFERROR(INDEX('Facturi emise'!$G$5:$G$1004,MATCH(N594&amp;"|"&amp;D594,'Facturi emise'!$A$5:$A$1004,0)),""))</f>
        <v/>
      </c>
      <c r="F594" s="10" t="str">
        <f>IF(OR(N594="",D594=""),"",IFERROR(INDEX('Facturi emise'!$H$5:$H$1004,MATCH(N594&amp;"|"&amp;D594,'Facturi emise'!$A$5:$A$1004,0)),""))</f>
        <v/>
      </c>
      <c r="G594" s="24" t="str">
        <f>IF(OR(N594="",D594=""),"",IFERROR(INDEX('Facturi emise'!$I$5:$I$1004,MATCH(N594&amp;"|"&amp;D594,'Facturi emise'!$A$5:$A$1004,0)),""))</f>
        <v/>
      </c>
      <c r="H594" s="6"/>
      <c r="I594" s="14" t="str">
        <f>IF(OR(N594="",D594=""),"",IFERROR(INDEX('Facturi emise'!$J$5:$J$1004,MATCH(N594&amp;"|"&amp;D594,'Facturi emise'!$A$5:$A$1004,0)),""))</f>
        <v/>
      </c>
      <c r="J594" s="25" t="str">
        <f>IF(OR(N594="",D594=""),"",IFERROR(INDEX('Facturi emise'!$K$5:$K$1004,MATCH(N594&amp;"|"&amp;D594,'Facturi emise'!$A$5:$A$1004,0)),""))</f>
        <v/>
      </c>
      <c r="K594" s="26" t="str">
        <f t="shared" si="28"/>
        <v/>
      </c>
      <c r="L594" s="26" t="str">
        <f t="shared" si="29"/>
        <v/>
      </c>
      <c r="M594" s="27" t="str">
        <f>IF(B594="","",TRIM(IF(N594="","Factura storno nu există în registru. ",IF(ISNA(MATCH(N594&amp;"|"&amp;D594,'Facturi emise'!$A$5:$A$1004,0)),"Linia nu există în factura inițială. ",""))&amp;IF(N(H594)&lt;=0,"Lipsește cantitatea stornată. ","")&amp;IF(AND(N(I594)=IFERROR(INDEX('Facturi emise'!$J$5:$J$1004,MATCH(N594&amp;"|"&amp;D594,'Facturi emise'!$A$5:$A$1004,0)),0),SUMIFS($H$5:$H$1004,$N$5:$N$1004,N594,$D$5:$D$1004,D594,$I$5:$I$1004,I594)&gt;N(G594)),"Stornezi mai mult decât s-a facturat. ","")&amp;IF(AND(N(I594)&gt;0,N(I594)&lt;IFERROR(INDEX('Facturi emise'!$J$5:$J$1004,MATCH(N594&amp;"|"&amp;D594,'Facturi emise'!$A$5:$A$1004,0)),0)),"Reducere de preț pe unitate. ","")))</f>
        <v/>
      </c>
      <c r="N594" s="28" t="str">
        <f>IF(B594="","",IFERROR(INDEX('Registru stornări'!$D$5:$D$304,MATCH(B594,'Registru stornări'!$B$5:$B$304,0)),""))</f>
        <v/>
      </c>
    </row>
    <row r="595" spans="1:14" x14ac:dyDescent="0.2">
      <c r="A595" s="1" t="str">
        <f t="shared" si="27"/>
        <v/>
      </c>
      <c r="B595" s="9"/>
      <c r="C595" s="10" t="str">
        <f>IF(B595="","",COUNTIF(INDEX($B:$B,5):B595,B595))</f>
        <v/>
      </c>
      <c r="D595" s="9"/>
      <c r="E595" s="24" t="str">
        <f>IF(OR(N595="",D595=""),"",IFERROR(INDEX('Facturi emise'!$G$5:$G$1004,MATCH(N595&amp;"|"&amp;D595,'Facturi emise'!$A$5:$A$1004,0)),""))</f>
        <v/>
      </c>
      <c r="F595" s="10" t="str">
        <f>IF(OR(N595="",D595=""),"",IFERROR(INDEX('Facturi emise'!$H$5:$H$1004,MATCH(N595&amp;"|"&amp;D595,'Facturi emise'!$A$5:$A$1004,0)),""))</f>
        <v/>
      </c>
      <c r="G595" s="24" t="str">
        <f>IF(OR(N595="",D595=""),"",IFERROR(INDEX('Facturi emise'!$I$5:$I$1004,MATCH(N595&amp;"|"&amp;D595,'Facturi emise'!$A$5:$A$1004,0)),""))</f>
        <v/>
      </c>
      <c r="H595" s="6"/>
      <c r="I595" s="14" t="str">
        <f>IF(OR(N595="",D595=""),"",IFERROR(INDEX('Facturi emise'!$J$5:$J$1004,MATCH(N595&amp;"|"&amp;D595,'Facturi emise'!$A$5:$A$1004,0)),""))</f>
        <v/>
      </c>
      <c r="J595" s="25" t="str">
        <f>IF(OR(N595="",D595=""),"",IFERROR(INDEX('Facturi emise'!$K$5:$K$1004,MATCH(N595&amp;"|"&amp;D595,'Facturi emise'!$A$5:$A$1004,0)),""))</f>
        <v/>
      </c>
      <c r="K595" s="26" t="str">
        <f t="shared" si="28"/>
        <v/>
      </c>
      <c r="L595" s="26" t="str">
        <f t="shared" si="29"/>
        <v/>
      </c>
      <c r="M595" s="27" t="str">
        <f>IF(B595="","",TRIM(IF(N595="","Factura storno nu există în registru. ",IF(ISNA(MATCH(N595&amp;"|"&amp;D595,'Facturi emise'!$A$5:$A$1004,0)),"Linia nu există în factura inițială. ",""))&amp;IF(N(H595)&lt;=0,"Lipsește cantitatea stornată. ","")&amp;IF(AND(N(I595)=IFERROR(INDEX('Facturi emise'!$J$5:$J$1004,MATCH(N595&amp;"|"&amp;D595,'Facturi emise'!$A$5:$A$1004,0)),0),SUMIFS($H$5:$H$1004,$N$5:$N$1004,N595,$D$5:$D$1004,D595,$I$5:$I$1004,I595)&gt;N(G595)),"Stornezi mai mult decât s-a facturat. ","")&amp;IF(AND(N(I595)&gt;0,N(I595)&lt;IFERROR(INDEX('Facturi emise'!$J$5:$J$1004,MATCH(N595&amp;"|"&amp;D595,'Facturi emise'!$A$5:$A$1004,0)),0)),"Reducere de preț pe unitate. ","")))</f>
        <v/>
      </c>
      <c r="N595" s="28" t="str">
        <f>IF(B595="","",IFERROR(INDEX('Registru stornări'!$D$5:$D$304,MATCH(B595,'Registru stornări'!$B$5:$B$304,0)),""))</f>
        <v/>
      </c>
    </row>
    <row r="596" spans="1:14" x14ac:dyDescent="0.2">
      <c r="A596" s="1" t="str">
        <f t="shared" si="27"/>
        <v/>
      </c>
      <c r="B596" s="9"/>
      <c r="C596" s="10" t="str">
        <f>IF(B596="","",COUNTIF(INDEX($B:$B,5):B596,B596))</f>
        <v/>
      </c>
      <c r="D596" s="9"/>
      <c r="E596" s="24" t="str">
        <f>IF(OR(N596="",D596=""),"",IFERROR(INDEX('Facturi emise'!$G$5:$G$1004,MATCH(N596&amp;"|"&amp;D596,'Facturi emise'!$A$5:$A$1004,0)),""))</f>
        <v/>
      </c>
      <c r="F596" s="10" t="str">
        <f>IF(OR(N596="",D596=""),"",IFERROR(INDEX('Facturi emise'!$H$5:$H$1004,MATCH(N596&amp;"|"&amp;D596,'Facturi emise'!$A$5:$A$1004,0)),""))</f>
        <v/>
      </c>
      <c r="G596" s="24" t="str">
        <f>IF(OR(N596="",D596=""),"",IFERROR(INDEX('Facturi emise'!$I$5:$I$1004,MATCH(N596&amp;"|"&amp;D596,'Facturi emise'!$A$5:$A$1004,0)),""))</f>
        <v/>
      </c>
      <c r="H596" s="6"/>
      <c r="I596" s="14" t="str">
        <f>IF(OR(N596="",D596=""),"",IFERROR(INDEX('Facturi emise'!$J$5:$J$1004,MATCH(N596&amp;"|"&amp;D596,'Facturi emise'!$A$5:$A$1004,0)),""))</f>
        <v/>
      </c>
      <c r="J596" s="25" t="str">
        <f>IF(OR(N596="",D596=""),"",IFERROR(INDEX('Facturi emise'!$K$5:$K$1004,MATCH(N596&amp;"|"&amp;D596,'Facturi emise'!$A$5:$A$1004,0)),""))</f>
        <v/>
      </c>
      <c r="K596" s="26" t="str">
        <f t="shared" si="28"/>
        <v/>
      </c>
      <c r="L596" s="26" t="str">
        <f t="shared" si="29"/>
        <v/>
      </c>
      <c r="M596" s="27" t="str">
        <f>IF(B596="","",TRIM(IF(N596="","Factura storno nu există în registru. ",IF(ISNA(MATCH(N596&amp;"|"&amp;D596,'Facturi emise'!$A$5:$A$1004,0)),"Linia nu există în factura inițială. ",""))&amp;IF(N(H596)&lt;=0,"Lipsește cantitatea stornată. ","")&amp;IF(AND(N(I596)=IFERROR(INDEX('Facturi emise'!$J$5:$J$1004,MATCH(N596&amp;"|"&amp;D596,'Facturi emise'!$A$5:$A$1004,0)),0),SUMIFS($H$5:$H$1004,$N$5:$N$1004,N596,$D$5:$D$1004,D596,$I$5:$I$1004,I596)&gt;N(G596)),"Stornezi mai mult decât s-a facturat. ","")&amp;IF(AND(N(I596)&gt;0,N(I596)&lt;IFERROR(INDEX('Facturi emise'!$J$5:$J$1004,MATCH(N596&amp;"|"&amp;D596,'Facturi emise'!$A$5:$A$1004,0)),0)),"Reducere de preț pe unitate. ","")))</f>
        <v/>
      </c>
      <c r="N596" s="28" t="str">
        <f>IF(B596="","",IFERROR(INDEX('Registru stornări'!$D$5:$D$304,MATCH(B596,'Registru stornări'!$B$5:$B$304,0)),""))</f>
        <v/>
      </c>
    </row>
    <row r="597" spans="1:14" x14ac:dyDescent="0.2">
      <c r="A597" s="1" t="str">
        <f t="shared" si="27"/>
        <v/>
      </c>
      <c r="B597" s="9"/>
      <c r="C597" s="10" t="str">
        <f>IF(B597="","",COUNTIF(INDEX($B:$B,5):B597,B597))</f>
        <v/>
      </c>
      <c r="D597" s="9"/>
      <c r="E597" s="24" t="str">
        <f>IF(OR(N597="",D597=""),"",IFERROR(INDEX('Facturi emise'!$G$5:$G$1004,MATCH(N597&amp;"|"&amp;D597,'Facturi emise'!$A$5:$A$1004,0)),""))</f>
        <v/>
      </c>
      <c r="F597" s="10" t="str">
        <f>IF(OR(N597="",D597=""),"",IFERROR(INDEX('Facturi emise'!$H$5:$H$1004,MATCH(N597&amp;"|"&amp;D597,'Facturi emise'!$A$5:$A$1004,0)),""))</f>
        <v/>
      </c>
      <c r="G597" s="24" t="str">
        <f>IF(OR(N597="",D597=""),"",IFERROR(INDEX('Facturi emise'!$I$5:$I$1004,MATCH(N597&amp;"|"&amp;D597,'Facturi emise'!$A$5:$A$1004,0)),""))</f>
        <v/>
      </c>
      <c r="H597" s="6"/>
      <c r="I597" s="14" t="str">
        <f>IF(OR(N597="",D597=""),"",IFERROR(INDEX('Facturi emise'!$J$5:$J$1004,MATCH(N597&amp;"|"&amp;D597,'Facturi emise'!$A$5:$A$1004,0)),""))</f>
        <v/>
      </c>
      <c r="J597" s="25" t="str">
        <f>IF(OR(N597="",D597=""),"",IFERROR(INDEX('Facturi emise'!$K$5:$K$1004,MATCH(N597&amp;"|"&amp;D597,'Facturi emise'!$A$5:$A$1004,0)),""))</f>
        <v/>
      </c>
      <c r="K597" s="26" t="str">
        <f t="shared" si="28"/>
        <v/>
      </c>
      <c r="L597" s="26" t="str">
        <f t="shared" si="29"/>
        <v/>
      </c>
      <c r="M597" s="27" t="str">
        <f>IF(B597="","",TRIM(IF(N597="","Factura storno nu există în registru. ",IF(ISNA(MATCH(N597&amp;"|"&amp;D597,'Facturi emise'!$A$5:$A$1004,0)),"Linia nu există în factura inițială. ",""))&amp;IF(N(H597)&lt;=0,"Lipsește cantitatea stornată. ","")&amp;IF(AND(N(I597)=IFERROR(INDEX('Facturi emise'!$J$5:$J$1004,MATCH(N597&amp;"|"&amp;D597,'Facturi emise'!$A$5:$A$1004,0)),0),SUMIFS($H$5:$H$1004,$N$5:$N$1004,N597,$D$5:$D$1004,D597,$I$5:$I$1004,I597)&gt;N(G597)),"Stornezi mai mult decât s-a facturat. ","")&amp;IF(AND(N(I597)&gt;0,N(I597)&lt;IFERROR(INDEX('Facturi emise'!$J$5:$J$1004,MATCH(N597&amp;"|"&amp;D597,'Facturi emise'!$A$5:$A$1004,0)),0)),"Reducere de preț pe unitate. ","")))</f>
        <v/>
      </c>
      <c r="N597" s="28" t="str">
        <f>IF(B597="","",IFERROR(INDEX('Registru stornări'!$D$5:$D$304,MATCH(B597,'Registru stornări'!$B$5:$B$304,0)),""))</f>
        <v/>
      </c>
    </row>
    <row r="598" spans="1:14" x14ac:dyDescent="0.2">
      <c r="A598" s="1" t="str">
        <f t="shared" si="27"/>
        <v/>
      </c>
      <c r="B598" s="9"/>
      <c r="C598" s="10" t="str">
        <f>IF(B598="","",COUNTIF(INDEX($B:$B,5):B598,B598))</f>
        <v/>
      </c>
      <c r="D598" s="9"/>
      <c r="E598" s="24" t="str">
        <f>IF(OR(N598="",D598=""),"",IFERROR(INDEX('Facturi emise'!$G$5:$G$1004,MATCH(N598&amp;"|"&amp;D598,'Facturi emise'!$A$5:$A$1004,0)),""))</f>
        <v/>
      </c>
      <c r="F598" s="10" t="str">
        <f>IF(OR(N598="",D598=""),"",IFERROR(INDEX('Facturi emise'!$H$5:$H$1004,MATCH(N598&amp;"|"&amp;D598,'Facturi emise'!$A$5:$A$1004,0)),""))</f>
        <v/>
      </c>
      <c r="G598" s="24" t="str">
        <f>IF(OR(N598="",D598=""),"",IFERROR(INDEX('Facturi emise'!$I$5:$I$1004,MATCH(N598&amp;"|"&amp;D598,'Facturi emise'!$A$5:$A$1004,0)),""))</f>
        <v/>
      </c>
      <c r="H598" s="6"/>
      <c r="I598" s="14" t="str">
        <f>IF(OR(N598="",D598=""),"",IFERROR(INDEX('Facturi emise'!$J$5:$J$1004,MATCH(N598&amp;"|"&amp;D598,'Facturi emise'!$A$5:$A$1004,0)),""))</f>
        <v/>
      </c>
      <c r="J598" s="25" t="str">
        <f>IF(OR(N598="",D598=""),"",IFERROR(INDEX('Facturi emise'!$K$5:$K$1004,MATCH(N598&amp;"|"&amp;D598,'Facturi emise'!$A$5:$A$1004,0)),""))</f>
        <v/>
      </c>
      <c r="K598" s="26" t="str">
        <f t="shared" si="28"/>
        <v/>
      </c>
      <c r="L598" s="26" t="str">
        <f t="shared" si="29"/>
        <v/>
      </c>
      <c r="M598" s="27" t="str">
        <f>IF(B598="","",TRIM(IF(N598="","Factura storno nu există în registru. ",IF(ISNA(MATCH(N598&amp;"|"&amp;D598,'Facturi emise'!$A$5:$A$1004,0)),"Linia nu există în factura inițială. ",""))&amp;IF(N(H598)&lt;=0,"Lipsește cantitatea stornată. ","")&amp;IF(AND(N(I598)=IFERROR(INDEX('Facturi emise'!$J$5:$J$1004,MATCH(N598&amp;"|"&amp;D598,'Facturi emise'!$A$5:$A$1004,0)),0),SUMIFS($H$5:$H$1004,$N$5:$N$1004,N598,$D$5:$D$1004,D598,$I$5:$I$1004,I598)&gt;N(G598)),"Stornezi mai mult decât s-a facturat. ","")&amp;IF(AND(N(I598)&gt;0,N(I598)&lt;IFERROR(INDEX('Facturi emise'!$J$5:$J$1004,MATCH(N598&amp;"|"&amp;D598,'Facturi emise'!$A$5:$A$1004,0)),0)),"Reducere de preț pe unitate. ","")))</f>
        <v/>
      </c>
      <c r="N598" s="28" t="str">
        <f>IF(B598="","",IFERROR(INDEX('Registru stornări'!$D$5:$D$304,MATCH(B598,'Registru stornări'!$B$5:$B$304,0)),""))</f>
        <v/>
      </c>
    </row>
    <row r="599" spans="1:14" x14ac:dyDescent="0.2">
      <c r="A599" s="1" t="str">
        <f t="shared" si="27"/>
        <v/>
      </c>
      <c r="B599" s="9"/>
      <c r="C599" s="10" t="str">
        <f>IF(B599="","",COUNTIF(INDEX($B:$B,5):B599,B599))</f>
        <v/>
      </c>
      <c r="D599" s="9"/>
      <c r="E599" s="24" t="str">
        <f>IF(OR(N599="",D599=""),"",IFERROR(INDEX('Facturi emise'!$G$5:$G$1004,MATCH(N599&amp;"|"&amp;D599,'Facturi emise'!$A$5:$A$1004,0)),""))</f>
        <v/>
      </c>
      <c r="F599" s="10" t="str">
        <f>IF(OR(N599="",D599=""),"",IFERROR(INDEX('Facturi emise'!$H$5:$H$1004,MATCH(N599&amp;"|"&amp;D599,'Facturi emise'!$A$5:$A$1004,0)),""))</f>
        <v/>
      </c>
      <c r="G599" s="24" t="str">
        <f>IF(OR(N599="",D599=""),"",IFERROR(INDEX('Facturi emise'!$I$5:$I$1004,MATCH(N599&amp;"|"&amp;D599,'Facturi emise'!$A$5:$A$1004,0)),""))</f>
        <v/>
      </c>
      <c r="H599" s="6"/>
      <c r="I599" s="14" t="str">
        <f>IF(OR(N599="",D599=""),"",IFERROR(INDEX('Facturi emise'!$J$5:$J$1004,MATCH(N599&amp;"|"&amp;D599,'Facturi emise'!$A$5:$A$1004,0)),""))</f>
        <v/>
      </c>
      <c r="J599" s="25" t="str">
        <f>IF(OR(N599="",D599=""),"",IFERROR(INDEX('Facturi emise'!$K$5:$K$1004,MATCH(N599&amp;"|"&amp;D599,'Facturi emise'!$A$5:$A$1004,0)),""))</f>
        <v/>
      </c>
      <c r="K599" s="26" t="str">
        <f t="shared" si="28"/>
        <v/>
      </c>
      <c r="L599" s="26" t="str">
        <f t="shared" si="29"/>
        <v/>
      </c>
      <c r="M599" s="27" t="str">
        <f>IF(B599="","",TRIM(IF(N599="","Factura storno nu există în registru. ",IF(ISNA(MATCH(N599&amp;"|"&amp;D599,'Facturi emise'!$A$5:$A$1004,0)),"Linia nu există în factura inițială. ",""))&amp;IF(N(H599)&lt;=0,"Lipsește cantitatea stornată. ","")&amp;IF(AND(N(I599)=IFERROR(INDEX('Facturi emise'!$J$5:$J$1004,MATCH(N599&amp;"|"&amp;D599,'Facturi emise'!$A$5:$A$1004,0)),0),SUMIFS($H$5:$H$1004,$N$5:$N$1004,N599,$D$5:$D$1004,D599,$I$5:$I$1004,I599)&gt;N(G599)),"Stornezi mai mult decât s-a facturat. ","")&amp;IF(AND(N(I599)&gt;0,N(I599)&lt;IFERROR(INDEX('Facturi emise'!$J$5:$J$1004,MATCH(N599&amp;"|"&amp;D599,'Facturi emise'!$A$5:$A$1004,0)),0)),"Reducere de preț pe unitate. ","")))</f>
        <v/>
      </c>
      <c r="N599" s="28" t="str">
        <f>IF(B599="","",IFERROR(INDEX('Registru stornări'!$D$5:$D$304,MATCH(B599,'Registru stornări'!$B$5:$B$304,0)),""))</f>
        <v/>
      </c>
    </row>
    <row r="600" spans="1:14" x14ac:dyDescent="0.2">
      <c r="A600" s="1" t="str">
        <f t="shared" si="27"/>
        <v/>
      </c>
      <c r="B600" s="9"/>
      <c r="C600" s="10" t="str">
        <f>IF(B600="","",COUNTIF(INDEX($B:$B,5):B600,B600))</f>
        <v/>
      </c>
      <c r="D600" s="9"/>
      <c r="E600" s="24" t="str">
        <f>IF(OR(N600="",D600=""),"",IFERROR(INDEX('Facturi emise'!$G$5:$G$1004,MATCH(N600&amp;"|"&amp;D600,'Facturi emise'!$A$5:$A$1004,0)),""))</f>
        <v/>
      </c>
      <c r="F600" s="10" t="str">
        <f>IF(OR(N600="",D600=""),"",IFERROR(INDEX('Facturi emise'!$H$5:$H$1004,MATCH(N600&amp;"|"&amp;D600,'Facturi emise'!$A$5:$A$1004,0)),""))</f>
        <v/>
      </c>
      <c r="G600" s="24" t="str">
        <f>IF(OR(N600="",D600=""),"",IFERROR(INDEX('Facturi emise'!$I$5:$I$1004,MATCH(N600&amp;"|"&amp;D600,'Facturi emise'!$A$5:$A$1004,0)),""))</f>
        <v/>
      </c>
      <c r="H600" s="6"/>
      <c r="I600" s="14" t="str">
        <f>IF(OR(N600="",D600=""),"",IFERROR(INDEX('Facturi emise'!$J$5:$J$1004,MATCH(N600&amp;"|"&amp;D600,'Facturi emise'!$A$5:$A$1004,0)),""))</f>
        <v/>
      </c>
      <c r="J600" s="25" t="str">
        <f>IF(OR(N600="",D600=""),"",IFERROR(INDEX('Facturi emise'!$K$5:$K$1004,MATCH(N600&amp;"|"&amp;D600,'Facturi emise'!$A$5:$A$1004,0)),""))</f>
        <v/>
      </c>
      <c r="K600" s="26" t="str">
        <f t="shared" si="28"/>
        <v/>
      </c>
      <c r="L600" s="26" t="str">
        <f t="shared" si="29"/>
        <v/>
      </c>
      <c r="M600" s="27" t="str">
        <f>IF(B600="","",TRIM(IF(N600="","Factura storno nu există în registru. ",IF(ISNA(MATCH(N600&amp;"|"&amp;D600,'Facturi emise'!$A$5:$A$1004,0)),"Linia nu există în factura inițială. ",""))&amp;IF(N(H600)&lt;=0,"Lipsește cantitatea stornată. ","")&amp;IF(AND(N(I600)=IFERROR(INDEX('Facturi emise'!$J$5:$J$1004,MATCH(N600&amp;"|"&amp;D600,'Facturi emise'!$A$5:$A$1004,0)),0),SUMIFS($H$5:$H$1004,$N$5:$N$1004,N600,$D$5:$D$1004,D600,$I$5:$I$1004,I600)&gt;N(G600)),"Stornezi mai mult decât s-a facturat. ","")&amp;IF(AND(N(I600)&gt;0,N(I600)&lt;IFERROR(INDEX('Facturi emise'!$J$5:$J$1004,MATCH(N600&amp;"|"&amp;D600,'Facturi emise'!$A$5:$A$1004,0)),0)),"Reducere de preț pe unitate. ","")))</f>
        <v/>
      </c>
      <c r="N600" s="28" t="str">
        <f>IF(B600="","",IFERROR(INDEX('Registru stornări'!$D$5:$D$304,MATCH(B600,'Registru stornări'!$B$5:$B$304,0)),""))</f>
        <v/>
      </c>
    </row>
    <row r="601" spans="1:14" x14ac:dyDescent="0.2">
      <c r="A601" s="1" t="str">
        <f t="shared" si="27"/>
        <v/>
      </c>
      <c r="B601" s="9"/>
      <c r="C601" s="10" t="str">
        <f>IF(B601="","",COUNTIF(INDEX($B:$B,5):B601,B601))</f>
        <v/>
      </c>
      <c r="D601" s="9"/>
      <c r="E601" s="24" t="str">
        <f>IF(OR(N601="",D601=""),"",IFERROR(INDEX('Facturi emise'!$G$5:$G$1004,MATCH(N601&amp;"|"&amp;D601,'Facturi emise'!$A$5:$A$1004,0)),""))</f>
        <v/>
      </c>
      <c r="F601" s="10" t="str">
        <f>IF(OR(N601="",D601=""),"",IFERROR(INDEX('Facturi emise'!$H$5:$H$1004,MATCH(N601&amp;"|"&amp;D601,'Facturi emise'!$A$5:$A$1004,0)),""))</f>
        <v/>
      </c>
      <c r="G601" s="24" t="str">
        <f>IF(OR(N601="",D601=""),"",IFERROR(INDEX('Facturi emise'!$I$5:$I$1004,MATCH(N601&amp;"|"&amp;D601,'Facturi emise'!$A$5:$A$1004,0)),""))</f>
        <v/>
      </c>
      <c r="H601" s="6"/>
      <c r="I601" s="14" t="str">
        <f>IF(OR(N601="",D601=""),"",IFERROR(INDEX('Facturi emise'!$J$5:$J$1004,MATCH(N601&amp;"|"&amp;D601,'Facturi emise'!$A$5:$A$1004,0)),""))</f>
        <v/>
      </c>
      <c r="J601" s="25" t="str">
        <f>IF(OR(N601="",D601=""),"",IFERROR(INDEX('Facturi emise'!$K$5:$K$1004,MATCH(N601&amp;"|"&amp;D601,'Facturi emise'!$A$5:$A$1004,0)),""))</f>
        <v/>
      </c>
      <c r="K601" s="26" t="str">
        <f t="shared" si="28"/>
        <v/>
      </c>
      <c r="L601" s="26" t="str">
        <f t="shared" si="29"/>
        <v/>
      </c>
      <c r="M601" s="27" t="str">
        <f>IF(B601="","",TRIM(IF(N601="","Factura storno nu există în registru. ",IF(ISNA(MATCH(N601&amp;"|"&amp;D601,'Facturi emise'!$A$5:$A$1004,0)),"Linia nu există în factura inițială. ",""))&amp;IF(N(H601)&lt;=0,"Lipsește cantitatea stornată. ","")&amp;IF(AND(N(I601)=IFERROR(INDEX('Facturi emise'!$J$5:$J$1004,MATCH(N601&amp;"|"&amp;D601,'Facturi emise'!$A$5:$A$1004,0)),0),SUMIFS($H$5:$H$1004,$N$5:$N$1004,N601,$D$5:$D$1004,D601,$I$5:$I$1004,I601)&gt;N(G601)),"Stornezi mai mult decât s-a facturat. ","")&amp;IF(AND(N(I601)&gt;0,N(I601)&lt;IFERROR(INDEX('Facturi emise'!$J$5:$J$1004,MATCH(N601&amp;"|"&amp;D601,'Facturi emise'!$A$5:$A$1004,0)),0)),"Reducere de preț pe unitate. ","")))</f>
        <v/>
      </c>
      <c r="N601" s="28" t="str">
        <f>IF(B601="","",IFERROR(INDEX('Registru stornări'!$D$5:$D$304,MATCH(B601,'Registru stornări'!$B$5:$B$304,0)),""))</f>
        <v/>
      </c>
    </row>
    <row r="602" spans="1:14" x14ac:dyDescent="0.2">
      <c r="A602" s="1" t="str">
        <f t="shared" si="27"/>
        <v/>
      </c>
      <c r="B602" s="9"/>
      <c r="C602" s="10" t="str">
        <f>IF(B602="","",COUNTIF(INDEX($B:$B,5):B602,B602))</f>
        <v/>
      </c>
      <c r="D602" s="9"/>
      <c r="E602" s="24" t="str">
        <f>IF(OR(N602="",D602=""),"",IFERROR(INDEX('Facturi emise'!$G$5:$G$1004,MATCH(N602&amp;"|"&amp;D602,'Facturi emise'!$A$5:$A$1004,0)),""))</f>
        <v/>
      </c>
      <c r="F602" s="10" t="str">
        <f>IF(OR(N602="",D602=""),"",IFERROR(INDEX('Facturi emise'!$H$5:$H$1004,MATCH(N602&amp;"|"&amp;D602,'Facturi emise'!$A$5:$A$1004,0)),""))</f>
        <v/>
      </c>
      <c r="G602" s="24" t="str">
        <f>IF(OR(N602="",D602=""),"",IFERROR(INDEX('Facturi emise'!$I$5:$I$1004,MATCH(N602&amp;"|"&amp;D602,'Facturi emise'!$A$5:$A$1004,0)),""))</f>
        <v/>
      </c>
      <c r="H602" s="6"/>
      <c r="I602" s="14" t="str">
        <f>IF(OR(N602="",D602=""),"",IFERROR(INDEX('Facturi emise'!$J$5:$J$1004,MATCH(N602&amp;"|"&amp;D602,'Facturi emise'!$A$5:$A$1004,0)),""))</f>
        <v/>
      </c>
      <c r="J602" s="25" t="str">
        <f>IF(OR(N602="",D602=""),"",IFERROR(INDEX('Facturi emise'!$K$5:$K$1004,MATCH(N602&amp;"|"&amp;D602,'Facturi emise'!$A$5:$A$1004,0)),""))</f>
        <v/>
      </c>
      <c r="K602" s="26" t="str">
        <f t="shared" si="28"/>
        <v/>
      </c>
      <c r="L602" s="26" t="str">
        <f t="shared" si="29"/>
        <v/>
      </c>
      <c r="M602" s="27" t="str">
        <f>IF(B602="","",TRIM(IF(N602="","Factura storno nu există în registru. ",IF(ISNA(MATCH(N602&amp;"|"&amp;D602,'Facturi emise'!$A$5:$A$1004,0)),"Linia nu există în factura inițială. ",""))&amp;IF(N(H602)&lt;=0,"Lipsește cantitatea stornată. ","")&amp;IF(AND(N(I602)=IFERROR(INDEX('Facturi emise'!$J$5:$J$1004,MATCH(N602&amp;"|"&amp;D602,'Facturi emise'!$A$5:$A$1004,0)),0),SUMIFS($H$5:$H$1004,$N$5:$N$1004,N602,$D$5:$D$1004,D602,$I$5:$I$1004,I602)&gt;N(G602)),"Stornezi mai mult decât s-a facturat. ","")&amp;IF(AND(N(I602)&gt;0,N(I602)&lt;IFERROR(INDEX('Facturi emise'!$J$5:$J$1004,MATCH(N602&amp;"|"&amp;D602,'Facturi emise'!$A$5:$A$1004,0)),0)),"Reducere de preț pe unitate. ","")))</f>
        <v/>
      </c>
      <c r="N602" s="28" t="str">
        <f>IF(B602="","",IFERROR(INDEX('Registru stornări'!$D$5:$D$304,MATCH(B602,'Registru stornări'!$B$5:$B$304,0)),""))</f>
        <v/>
      </c>
    </row>
    <row r="603" spans="1:14" x14ac:dyDescent="0.2">
      <c r="A603" s="1" t="str">
        <f t="shared" si="27"/>
        <v/>
      </c>
      <c r="B603" s="9"/>
      <c r="C603" s="10" t="str">
        <f>IF(B603="","",COUNTIF(INDEX($B:$B,5):B603,B603))</f>
        <v/>
      </c>
      <c r="D603" s="9"/>
      <c r="E603" s="24" t="str">
        <f>IF(OR(N603="",D603=""),"",IFERROR(INDEX('Facturi emise'!$G$5:$G$1004,MATCH(N603&amp;"|"&amp;D603,'Facturi emise'!$A$5:$A$1004,0)),""))</f>
        <v/>
      </c>
      <c r="F603" s="10" t="str">
        <f>IF(OR(N603="",D603=""),"",IFERROR(INDEX('Facturi emise'!$H$5:$H$1004,MATCH(N603&amp;"|"&amp;D603,'Facturi emise'!$A$5:$A$1004,0)),""))</f>
        <v/>
      </c>
      <c r="G603" s="24" t="str">
        <f>IF(OR(N603="",D603=""),"",IFERROR(INDEX('Facturi emise'!$I$5:$I$1004,MATCH(N603&amp;"|"&amp;D603,'Facturi emise'!$A$5:$A$1004,0)),""))</f>
        <v/>
      </c>
      <c r="H603" s="6"/>
      <c r="I603" s="14" t="str">
        <f>IF(OR(N603="",D603=""),"",IFERROR(INDEX('Facturi emise'!$J$5:$J$1004,MATCH(N603&amp;"|"&amp;D603,'Facturi emise'!$A$5:$A$1004,0)),""))</f>
        <v/>
      </c>
      <c r="J603" s="25" t="str">
        <f>IF(OR(N603="",D603=""),"",IFERROR(INDEX('Facturi emise'!$K$5:$K$1004,MATCH(N603&amp;"|"&amp;D603,'Facturi emise'!$A$5:$A$1004,0)),""))</f>
        <v/>
      </c>
      <c r="K603" s="26" t="str">
        <f t="shared" si="28"/>
        <v/>
      </c>
      <c r="L603" s="26" t="str">
        <f t="shared" si="29"/>
        <v/>
      </c>
      <c r="M603" s="27" t="str">
        <f>IF(B603="","",TRIM(IF(N603="","Factura storno nu există în registru. ",IF(ISNA(MATCH(N603&amp;"|"&amp;D603,'Facturi emise'!$A$5:$A$1004,0)),"Linia nu există în factura inițială. ",""))&amp;IF(N(H603)&lt;=0,"Lipsește cantitatea stornată. ","")&amp;IF(AND(N(I603)=IFERROR(INDEX('Facturi emise'!$J$5:$J$1004,MATCH(N603&amp;"|"&amp;D603,'Facturi emise'!$A$5:$A$1004,0)),0),SUMIFS($H$5:$H$1004,$N$5:$N$1004,N603,$D$5:$D$1004,D603,$I$5:$I$1004,I603)&gt;N(G603)),"Stornezi mai mult decât s-a facturat. ","")&amp;IF(AND(N(I603)&gt;0,N(I603)&lt;IFERROR(INDEX('Facturi emise'!$J$5:$J$1004,MATCH(N603&amp;"|"&amp;D603,'Facturi emise'!$A$5:$A$1004,0)),0)),"Reducere de preț pe unitate. ","")))</f>
        <v/>
      </c>
      <c r="N603" s="28" t="str">
        <f>IF(B603="","",IFERROR(INDEX('Registru stornări'!$D$5:$D$304,MATCH(B603,'Registru stornări'!$B$5:$B$304,0)),""))</f>
        <v/>
      </c>
    </row>
    <row r="604" spans="1:14" x14ac:dyDescent="0.2">
      <c r="A604" s="1" t="str">
        <f t="shared" si="27"/>
        <v/>
      </c>
      <c r="B604" s="9"/>
      <c r="C604" s="10" t="str">
        <f>IF(B604="","",COUNTIF(INDEX($B:$B,5):B604,B604))</f>
        <v/>
      </c>
      <c r="D604" s="9"/>
      <c r="E604" s="24" t="str">
        <f>IF(OR(N604="",D604=""),"",IFERROR(INDEX('Facturi emise'!$G$5:$G$1004,MATCH(N604&amp;"|"&amp;D604,'Facturi emise'!$A$5:$A$1004,0)),""))</f>
        <v/>
      </c>
      <c r="F604" s="10" t="str">
        <f>IF(OR(N604="",D604=""),"",IFERROR(INDEX('Facturi emise'!$H$5:$H$1004,MATCH(N604&amp;"|"&amp;D604,'Facturi emise'!$A$5:$A$1004,0)),""))</f>
        <v/>
      </c>
      <c r="G604" s="24" t="str">
        <f>IF(OR(N604="",D604=""),"",IFERROR(INDEX('Facturi emise'!$I$5:$I$1004,MATCH(N604&amp;"|"&amp;D604,'Facturi emise'!$A$5:$A$1004,0)),""))</f>
        <v/>
      </c>
      <c r="H604" s="6"/>
      <c r="I604" s="14" t="str">
        <f>IF(OR(N604="",D604=""),"",IFERROR(INDEX('Facturi emise'!$J$5:$J$1004,MATCH(N604&amp;"|"&amp;D604,'Facturi emise'!$A$5:$A$1004,0)),""))</f>
        <v/>
      </c>
      <c r="J604" s="25" t="str">
        <f>IF(OR(N604="",D604=""),"",IFERROR(INDEX('Facturi emise'!$K$5:$K$1004,MATCH(N604&amp;"|"&amp;D604,'Facturi emise'!$A$5:$A$1004,0)),""))</f>
        <v/>
      </c>
      <c r="K604" s="26" t="str">
        <f t="shared" si="28"/>
        <v/>
      </c>
      <c r="L604" s="26" t="str">
        <f t="shared" si="29"/>
        <v/>
      </c>
      <c r="M604" s="27" t="str">
        <f>IF(B604="","",TRIM(IF(N604="","Factura storno nu există în registru. ",IF(ISNA(MATCH(N604&amp;"|"&amp;D604,'Facturi emise'!$A$5:$A$1004,0)),"Linia nu există în factura inițială. ",""))&amp;IF(N(H604)&lt;=0,"Lipsește cantitatea stornată. ","")&amp;IF(AND(N(I604)=IFERROR(INDEX('Facturi emise'!$J$5:$J$1004,MATCH(N604&amp;"|"&amp;D604,'Facturi emise'!$A$5:$A$1004,0)),0),SUMIFS($H$5:$H$1004,$N$5:$N$1004,N604,$D$5:$D$1004,D604,$I$5:$I$1004,I604)&gt;N(G604)),"Stornezi mai mult decât s-a facturat. ","")&amp;IF(AND(N(I604)&gt;0,N(I604)&lt;IFERROR(INDEX('Facturi emise'!$J$5:$J$1004,MATCH(N604&amp;"|"&amp;D604,'Facturi emise'!$A$5:$A$1004,0)),0)),"Reducere de preț pe unitate. ","")))</f>
        <v/>
      </c>
      <c r="N604" s="28" t="str">
        <f>IF(B604="","",IFERROR(INDEX('Registru stornări'!$D$5:$D$304,MATCH(B604,'Registru stornări'!$B$5:$B$304,0)),""))</f>
        <v/>
      </c>
    </row>
    <row r="605" spans="1:14" x14ac:dyDescent="0.2">
      <c r="A605" s="1" t="str">
        <f t="shared" si="27"/>
        <v/>
      </c>
      <c r="B605" s="9"/>
      <c r="C605" s="10" t="str">
        <f>IF(B605="","",COUNTIF(INDEX($B:$B,5):B605,B605))</f>
        <v/>
      </c>
      <c r="D605" s="9"/>
      <c r="E605" s="24" t="str">
        <f>IF(OR(N605="",D605=""),"",IFERROR(INDEX('Facturi emise'!$G$5:$G$1004,MATCH(N605&amp;"|"&amp;D605,'Facturi emise'!$A$5:$A$1004,0)),""))</f>
        <v/>
      </c>
      <c r="F605" s="10" t="str">
        <f>IF(OR(N605="",D605=""),"",IFERROR(INDEX('Facturi emise'!$H$5:$H$1004,MATCH(N605&amp;"|"&amp;D605,'Facturi emise'!$A$5:$A$1004,0)),""))</f>
        <v/>
      </c>
      <c r="G605" s="24" t="str">
        <f>IF(OR(N605="",D605=""),"",IFERROR(INDEX('Facturi emise'!$I$5:$I$1004,MATCH(N605&amp;"|"&amp;D605,'Facturi emise'!$A$5:$A$1004,0)),""))</f>
        <v/>
      </c>
      <c r="H605" s="6"/>
      <c r="I605" s="14" t="str">
        <f>IF(OR(N605="",D605=""),"",IFERROR(INDEX('Facturi emise'!$J$5:$J$1004,MATCH(N605&amp;"|"&amp;D605,'Facturi emise'!$A$5:$A$1004,0)),""))</f>
        <v/>
      </c>
      <c r="J605" s="25" t="str">
        <f>IF(OR(N605="",D605=""),"",IFERROR(INDEX('Facturi emise'!$K$5:$K$1004,MATCH(N605&amp;"|"&amp;D605,'Facturi emise'!$A$5:$A$1004,0)),""))</f>
        <v/>
      </c>
      <c r="K605" s="26" t="str">
        <f t="shared" si="28"/>
        <v/>
      </c>
      <c r="L605" s="26" t="str">
        <f t="shared" si="29"/>
        <v/>
      </c>
      <c r="M605" s="27" t="str">
        <f>IF(B605="","",TRIM(IF(N605="","Factura storno nu există în registru. ",IF(ISNA(MATCH(N605&amp;"|"&amp;D605,'Facturi emise'!$A$5:$A$1004,0)),"Linia nu există în factura inițială. ",""))&amp;IF(N(H605)&lt;=0,"Lipsește cantitatea stornată. ","")&amp;IF(AND(N(I605)=IFERROR(INDEX('Facturi emise'!$J$5:$J$1004,MATCH(N605&amp;"|"&amp;D605,'Facturi emise'!$A$5:$A$1004,0)),0),SUMIFS($H$5:$H$1004,$N$5:$N$1004,N605,$D$5:$D$1004,D605,$I$5:$I$1004,I605)&gt;N(G605)),"Stornezi mai mult decât s-a facturat. ","")&amp;IF(AND(N(I605)&gt;0,N(I605)&lt;IFERROR(INDEX('Facturi emise'!$J$5:$J$1004,MATCH(N605&amp;"|"&amp;D605,'Facturi emise'!$A$5:$A$1004,0)),0)),"Reducere de preț pe unitate. ","")))</f>
        <v/>
      </c>
      <c r="N605" s="28" t="str">
        <f>IF(B605="","",IFERROR(INDEX('Registru stornări'!$D$5:$D$304,MATCH(B605,'Registru stornări'!$B$5:$B$304,0)),""))</f>
        <v/>
      </c>
    </row>
    <row r="606" spans="1:14" x14ac:dyDescent="0.2">
      <c r="A606" s="1" t="str">
        <f t="shared" si="27"/>
        <v/>
      </c>
      <c r="B606" s="9"/>
      <c r="C606" s="10" t="str">
        <f>IF(B606="","",COUNTIF(INDEX($B:$B,5):B606,B606))</f>
        <v/>
      </c>
      <c r="D606" s="9"/>
      <c r="E606" s="24" t="str">
        <f>IF(OR(N606="",D606=""),"",IFERROR(INDEX('Facturi emise'!$G$5:$G$1004,MATCH(N606&amp;"|"&amp;D606,'Facturi emise'!$A$5:$A$1004,0)),""))</f>
        <v/>
      </c>
      <c r="F606" s="10" t="str">
        <f>IF(OR(N606="",D606=""),"",IFERROR(INDEX('Facturi emise'!$H$5:$H$1004,MATCH(N606&amp;"|"&amp;D606,'Facturi emise'!$A$5:$A$1004,0)),""))</f>
        <v/>
      </c>
      <c r="G606" s="24" t="str">
        <f>IF(OR(N606="",D606=""),"",IFERROR(INDEX('Facturi emise'!$I$5:$I$1004,MATCH(N606&amp;"|"&amp;D606,'Facturi emise'!$A$5:$A$1004,0)),""))</f>
        <v/>
      </c>
      <c r="H606" s="6"/>
      <c r="I606" s="14" t="str">
        <f>IF(OR(N606="",D606=""),"",IFERROR(INDEX('Facturi emise'!$J$5:$J$1004,MATCH(N606&amp;"|"&amp;D606,'Facturi emise'!$A$5:$A$1004,0)),""))</f>
        <v/>
      </c>
      <c r="J606" s="25" t="str">
        <f>IF(OR(N606="",D606=""),"",IFERROR(INDEX('Facturi emise'!$K$5:$K$1004,MATCH(N606&amp;"|"&amp;D606,'Facturi emise'!$A$5:$A$1004,0)),""))</f>
        <v/>
      </c>
      <c r="K606" s="26" t="str">
        <f t="shared" si="28"/>
        <v/>
      </c>
      <c r="L606" s="26" t="str">
        <f t="shared" si="29"/>
        <v/>
      </c>
      <c r="M606" s="27" t="str">
        <f>IF(B606="","",TRIM(IF(N606="","Factura storno nu există în registru. ",IF(ISNA(MATCH(N606&amp;"|"&amp;D606,'Facturi emise'!$A$5:$A$1004,0)),"Linia nu există în factura inițială. ",""))&amp;IF(N(H606)&lt;=0,"Lipsește cantitatea stornată. ","")&amp;IF(AND(N(I606)=IFERROR(INDEX('Facturi emise'!$J$5:$J$1004,MATCH(N606&amp;"|"&amp;D606,'Facturi emise'!$A$5:$A$1004,0)),0),SUMIFS($H$5:$H$1004,$N$5:$N$1004,N606,$D$5:$D$1004,D606,$I$5:$I$1004,I606)&gt;N(G606)),"Stornezi mai mult decât s-a facturat. ","")&amp;IF(AND(N(I606)&gt;0,N(I606)&lt;IFERROR(INDEX('Facturi emise'!$J$5:$J$1004,MATCH(N606&amp;"|"&amp;D606,'Facturi emise'!$A$5:$A$1004,0)),0)),"Reducere de preț pe unitate. ","")))</f>
        <v/>
      </c>
      <c r="N606" s="28" t="str">
        <f>IF(B606="","",IFERROR(INDEX('Registru stornări'!$D$5:$D$304,MATCH(B606,'Registru stornări'!$B$5:$B$304,0)),""))</f>
        <v/>
      </c>
    </row>
    <row r="607" spans="1:14" x14ac:dyDescent="0.2">
      <c r="A607" s="1" t="str">
        <f t="shared" si="27"/>
        <v/>
      </c>
      <c r="B607" s="9"/>
      <c r="C607" s="10" t="str">
        <f>IF(B607="","",COUNTIF(INDEX($B:$B,5):B607,B607))</f>
        <v/>
      </c>
      <c r="D607" s="9"/>
      <c r="E607" s="24" t="str">
        <f>IF(OR(N607="",D607=""),"",IFERROR(INDEX('Facturi emise'!$G$5:$G$1004,MATCH(N607&amp;"|"&amp;D607,'Facturi emise'!$A$5:$A$1004,0)),""))</f>
        <v/>
      </c>
      <c r="F607" s="10" t="str">
        <f>IF(OR(N607="",D607=""),"",IFERROR(INDEX('Facturi emise'!$H$5:$H$1004,MATCH(N607&amp;"|"&amp;D607,'Facturi emise'!$A$5:$A$1004,0)),""))</f>
        <v/>
      </c>
      <c r="G607" s="24" t="str">
        <f>IF(OR(N607="",D607=""),"",IFERROR(INDEX('Facturi emise'!$I$5:$I$1004,MATCH(N607&amp;"|"&amp;D607,'Facturi emise'!$A$5:$A$1004,0)),""))</f>
        <v/>
      </c>
      <c r="H607" s="6"/>
      <c r="I607" s="14" t="str">
        <f>IF(OR(N607="",D607=""),"",IFERROR(INDEX('Facturi emise'!$J$5:$J$1004,MATCH(N607&amp;"|"&amp;D607,'Facturi emise'!$A$5:$A$1004,0)),""))</f>
        <v/>
      </c>
      <c r="J607" s="25" t="str">
        <f>IF(OR(N607="",D607=""),"",IFERROR(INDEX('Facturi emise'!$K$5:$K$1004,MATCH(N607&amp;"|"&amp;D607,'Facturi emise'!$A$5:$A$1004,0)),""))</f>
        <v/>
      </c>
      <c r="K607" s="26" t="str">
        <f t="shared" si="28"/>
        <v/>
      </c>
      <c r="L607" s="26" t="str">
        <f t="shared" si="29"/>
        <v/>
      </c>
      <c r="M607" s="27" t="str">
        <f>IF(B607="","",TRIM(IF(N607="","Factura storno nu există în registru. ",IF(ISNA(MATCH(N607&amp;"|"&amp;D607,'Facturi emise'!$A$5:$A$1004,0)),"Linia nu există în factura inițială. ",""))&amp;IF(N(H607)&lt;=0,"Lipsește cantitatea stornată. ","")&amp;IF(AND(N(I607)=IFERROR(INDEX('Facturi emise'!$J$5:$J$1004,MATCH(N607&amp;"|"&amp;D607,'Facturi emise'!$A$5:$A$1004,0)),0),SUMIFS($H$5:$H$1004,$N$5:$N$1004,N607,$D$5:$D$1004,D607,$I$5:$I$1004,I607)&gt;N(G607)),"Stornezi mai mult decât s-a facturat. ","")&amp;IF(AND(N(I607)&gt;0,N(I607)&lt;IFERROR(INDEX('Facturi emise'!$J$5:$J$1004,MATCH(N607&amp;"|"&amp;D607,'Facturi emise'!$A$5:$A$1004,0)),0)),"Reducere de preț pe unitate. ","")))</f>
        <v/>
      </c>
      <c r="N607" s="28" t="str">
        <f>IF(B607="","",IFERROR(INDEX('Registru stornări'!$D$5:$D$304,MATCH(B607,'Registru stornări'!$B$5:$B$304,0)),""))</f>
        <v/>
      </c>
    </row>
    <row r="608" spans="1:14" x14ac:dyDescent="0.2">
      <c r="A608" s="1" t="str">
        <f t="shared" si="27"/>
        <v/>
      </c>
      <c r="B608" s="9"/>
      <c r="C608" s="10" t="str">
        <f>IF(B608="","",COUNTIF(INDEX($B:$B,5):B608,B608))</f>
        <v/>
      </c>
      <c r="D608" s="9"/>
      <c r="E608" s="24" t="str">
        <f>IF(OR(N608="",D608=""),"",IFERROR(INDEX('Facturi emise'!$G$5:$G$1004,MATCH(N608&amp;"|"&amp;D608,'Facturi emise'!$A$5:$A$1004,0)),""))</f>
        <v/>
      </c>
      <c r="F608" s="10" t="str">
        <f>IF(OR(N608="",D608=""),"",IFERROR(INDEX('Facturi emise'!$H$5:$H$1004,MATCH(N608&amp;"|"&amp;D608,'Facturi emise'!$A$5:$A$1004,0)),""))</f>
        <v/>
      </c>
      <c r="G608" s="24" t="str">
        <f>IF(OR(N608="",D608=""),"",IFERROR(INDEX('Facturi emise'!$I$5:$I$1004,MATCH(N608&amp;"|"&amp;D608,'Facturi emise'!$A$5:$A$1004,0)),""))</f>
        <v/>
      </c>
      <c r="H608" s="6"/>
      <c r="I608" s="14" t="str">
        <f>IF(OR(N608="",D608=""),"",IFERROR(INDEX('Facturi emise'!$J$5:$J$1004,MATCH(N608&amp;"|"&amp;D608,'Facturi emise'!$A$5:$A$1004,0)),""))</f>
        <v/>
      </c>
      <c r="J608" s="25" t="str">
        <f>IF(OR(N608="",D608=""),"",IFERROR(INDEX('Facturi emise'!$K$5:$K$1004,MATCH(N608&amp;"|"&amp;D608,'Facturi emise'!$A$5:$A$1004,0)),""))</f>
        <v/>
      </c>
      <c r="K608" s="26" t="str">
        <f t="shared" si="28"/>
        <v/>
      </c>
      <c r="L608" s="26" t="str">
        <f t="shared" si="29"/>
        <v/>
      </c>
      <c r="M608" s="27" t="str">
        <f>IF(B608="","",TRIM(IF(N608="","Factura storno nu există în registru. ",IF(ISNA(MATCH(N608&amp;"|"&amp;D608,'Facturi emise'!$A$5:$A$1004,0)),"Linia nu există în factura inițială. ",""))&amp;IF(N(H608)&lt;=0,"Lipsește cantitatea stornată. ","")&amp;IF(AND(N(I608)=IFERROR(INDEX('Facturi emise'!$J$5:$J$1004,MATCH(N608&amp;"|"&amp;D608,'Facturi emise'!$A$5:$A$1004,0)),0),SUMIFS($H$5:$H$1004,$N$5:$N$1004,N608,$D$5:$D$1004,D608,$I$5:$I$1004,I608)&gt;N(G608)),"Stornezi mai mult decât s-a facturat. ","")&amp;IF(AND(N(I608)&gt;0,N(I608)&lt;IFERROR(INDEX('Facturi emise'!$J$5:$J$1004,MATCH(N608&amp;"|"&amp;D608,'Facturi emise'!$A$5:$A$1004,0)),0)),"Reducere de preț pe unitate. ","")))</f>
        <v/>
      </c>
      <c r="N608" s="28" t="str">
        <f>IF(B608="","",IFERROR(INDEX('Registru stornări'!$D$5:$D$304,MATCH(B608,'Registru stornări'!$B$5:$B$304,0)),""))</f>
        <v/>
      </c>
    </row>
    <row r="609" spans="1:14" x14ac:dyDescent="0.2">
      <c r="A609" s="1" t="str">
        <f t="shared" si="27"/>
        <v/>
      </c>
      <c r="B609" s="9"/>
      <c r="C609" s="10" t="str">
        <f>IF(B609="","",COUNTIF(INDEX($B:$B,5):B609,B609))</f>
        <v/>
      </c>
      <c r="D609" s="9"/>
      <c r="E609" s="24" t="str">
        <f>IF(OR(N609="",D609=""),"",IFERROR(INDEX('Facturi emise'!$G$5:$G$1004,MATCH(N609&amp;"|"&amp;D609,'Facturi emise'!$A$5:$A$1004,0)),""))</f>
        <v/>
      </c>
      <c r="F609" s="10" t="str">
        <f>IF(OR(N609="",D609=""),"",IFERROR(INDEX('Facturi emise'!$H$5:$H$1004,MATCH(N609&amp;"|"&amp;D609,'Facturi emise'!$A$5:$A$1004,0)),""))</f>
        <v/>
      </c>
      <c r="G609" s="24" t="str">
        <f>IF(OR(N609="",D609=""),"",IFERROR(INDEX('Facturi emise'!$I$5:$I$1004,MATCH(N609&amp;"|"&amp;D609,'Facturi emise'!$A$5:$A$1004,0)),""))</f>
        <v/>
      </c>
      <c r="H609" s="6"/>
      <c r="I609" s="14" t="str">
        <f>IF(OR(N609="",D609=""),"",IFERROR(INDEX('Facturi emise'!$J$5:$J$1004,MATCH(N609&amp;"|"&amp;D609,'Facturi emise'!$A$5:$A$1004,0)),""))</f>
        <v/>
      </c>
      <c r="J609" s="25" t="str">
        <f>IF(OR(N609="",D609=""),"",IFERROR(INDEX('Facturi emise'!$K$5:$K$1004,MATCH(N609&amp;"|"&amp;D609,'Facturi emise'!$A$5:$A$1004,0)),""))</f>
        <v/>
      </c>
      <c r="K609" s="26" t="str">
        <f t="shared" si="28"/>
        <v/>
      </c>
      <c r="L609" s="26" t="str">
        <f t="shared" si="29"/>
        <v/>
      </c>
      <c r="M609" s="27" t="str">
        <f>IF(B609="","",TRIM(IF(N609="","Factura storno nu există în registru. ",IF(ISNA(MATCH(N609&amp;"|"&amp;D609,'Facturi emise'!$A$5:$A$1004,0)),"Linia nu există în factura inițială. ",""))&amp;IF(N(H609)&lt;=0,"Lipsește cantitatea stornată. ","")&amp;IF(AND(N(I609)=IFERROR(INDEX('Facturi emise'!$J$5:$J$1004,MATCH(N609&amp;"|"&amp;D609,'Facturi emise'!$A$5:$A$1004,0)),0),SUMIFS($H$5:$H$1004,$N$5:$N$1004,N609,$D$5:$D$1004,D609,$I$5:$I$1004,I609)&gt;N(G609)),"Stornezi mai mult decât s-a facturat. ","")&amp;IF(AND(N(I609)&gt;0,N(I609)&lt;IFERROR(INDEX('Facturi emise'!$J$5:$J$1004,MATCH(N609&amp;"|"&amp;D609,'Facturi emise'!$A$5:$A$1004,0)),0)),"Reducere de preț pe unitate. ","")))</f>
        <v/>
      </c>
      <c r="N609" s="28" t="str">
        <f>IF(B609="","",IFERROR(INDEX('Registru stornări'!$D$5:$D$304,MATCH(B609,'Registru stornări'!$B$5:$B$304,0)),""))</f>
        <v/>
      </c>
    </row>
    <row r="610" spans="1:14" x14ac:dyDescent="0.2">
      <c r="A610" s="1" t="str">
        <f t="shared" si="27"/>
        <v/>
      </c>
      <c r="B610" s="9"/>
      <c r="C610" s="10" t="str">
        <f>IF(B610="","",COUNTIF(INDEX($B:$B,5):B610,B610))</f>
        <v/>
      </c>
      <c r="D610" s="9"/>
      <c r="E610" s="24" t="str">
        <f>IF(OR(N610="",D610=""),"",IFERROR(INDEX('Facturi emise'!$G$5:$G$1004,MATCH(N610&amp;"|"&amp;D610,'Facturi emise'!$A$5:$A$1004,0)),""))</f>
        <v/>
      </c>
      <c r="F610" s="10" t="str">
        <f>IF(OR(N610="",D610=""),"",IFERROR(INDEX('Facturi emise'!$H$5:$H$1004,MATCH(N610&amp;"|"&amp;D610,'Facturi emise'!$A$5:$A$1004,0)),""))</f>
        <v/>
      </c>
      <c r="G610" s="24" t="str">
        <f>IF(OR(N610="",D610=""),"",IFERROR(INDEX('Facturi emise'!$I$5:$I$1004,MATCH(N610&amp;"|"&amp;D610,'Facturi emise'!$A$5:$A$1004,0)),""))</f>
        <v/>
      </c>
      <c r="H610" s="6"/>
      <c r="I610" s="14" t="str">
        <f>IF(OR(N610="",D610=""),"",IFERROR(INDEX('Facturi emise'!$J$5:$J$1004,MATCH(N610&amp;"|"&amp;D610,'Facturi emise'!$A$5:$A$1004,0)),""))</f>
        <v/>
      </c>
      <c r="J610" s="25" t="str">
        <f>IF(OR(N610="",D610=""),"",IFERROR(INDEX('Facturi emise'!$K$5:$K$1004,MATCH(N610&amp;"|"&amp;D610,'Facturi emise'!$A$5:$A$1004,0)),""))</f>
        <v/>
      </c>
      <c r="K610" s="26" t="str">
        <f t="shared" si="28"/>
        <v/>
      </c>
      <c r="L610" s="26" t="str">
        <f t="shared" si="29"/>
        <v/>
      </c>
      <c r="M610" s="27" t="str">
        <f>IF(B610="","",TRIM(IF(N610="","Factura storno nu există în registru. ",IF(ISNA(MATCH(N610&amp;"|"&amp;D610,'Facturi emise'!$A$5:$A$1004,0)),"Linia nu există în factura inițială. ",""))&amp;IF(N(H610)&lt;=0,"Lipsește cantitatea stornată. ","")&amp;IF(AND(N(I610)=IFERROR(INDEX('Facturi emise'!$J$5:$J$1004,MATCH(N610&amp;"|"&amp;D610,'Facturi emise'!$A$5:$A$1004,0)),0),SUMIFS($H$5:$H$1004,$N$5:$N$1004,N610,$D$5:$D$1004,D610,$I$5:$I$1004,I610)&gt;N(G610)),"Stornezi mai mult decât s-a facturat. ","")&amp;IF(AND(N(I610)&gt;0,N(I610)&lt;IFERROR(INDEX('Facturi emise'!$J$5:$J$1004,MATCH(N610&amp;"|"&amp;D610,'Facturi emise'!$A$5:$A$1004,0)),0)),"Reducere de preț pe unitate. ","")))</f>
        <v/>
      </c>
      <c r="N610" s="28" t="str">
        <f>IF(B610="","",IFERROR(INDEX('Registru stornări'!$D$5:$D$304,MATCH(B610,'Registru stornări'!$B$5:$B$304,0)),""))</f>
        <v/>
      </c>
    </row>
    <row r="611" spans="1:14" x14ac:dyDescent="0.2">
      <c r="A611" s="1" t="str">
        <f t="shared" si="27"/>
        <v/>
      </c>
      <c r="B611" s="9"/>
      <c r="C611" s="10" t="str">
        <f>IF(B611="","",COUNTIF(INDEX($B:$B,5):B611,B611))</f>
        <v/>
      </c>
      <c r="D611" s="9"/>
      <c r="E611" s="24" t="str">
        <f>IF(OR(N611="",D611=""),"",IFERROR(INDEX('Facturi emise'!$G$5:$G$1004,MATCH(N611&amp;"|"&amp;D611,'Facturi emise'!$A$5:$A$1004,0)),""))</f>
        <v/>
      </c>
      <c r="F611" s="10" t="str">
        <f>IF(OR(N611="",D611=""),"",IFERROR(INDEX('Facturi emise'!$H$5:$H$1004,MATCH(N611&amp;"|"&amp;D611,'Facturi emise'!$A$5:$A$1004,0)),""))</f>
        <v/>
      </c>
      <c r="G611" s="24" t="str">
        <f>IF(OR(N611="",D611=""),"",IFERROR(INDEX('Facturi emise'!$I$5:$I$1004,MATCH(N611&amp;"|"&amp;D611,'Facturi emise'!$A$5:$A$1004,0)),""))</f>
        <v/>
      </c>
      <c r="H611" s="6"/>
      <c r="I611" s="14" t="str">
        <f>IF(OR(N611="",D611=""),"",IFERROR(INDEX('Facturi emise'!$J$5:$J$1004,MATCH(N611&amp;"|"&amp;D611,'Facturi emise'!$A$5:$A$1004,0)),""))</f>
        <v/>
      </c>
      <c r="J611" s="25" t="str">
        <f>IF(OR(N611="",D611=""),"",IFERROR(INDEX('Facturi emise'!$K$5:$K$1004,MATCH(N611&amp;"|"&amp;D611,'Facturi emise'!$A$5:$A$1004,0)),""))</f>
        <v/>
      </c>
      <c r="K611" s="26" t="str">
        <f t="shared" si="28"/>
        <v/>
      </c>
      <c r="L611" s="26" t="str">
        <f t="shared" si="29"/>
        <v/>
      </c>
      <c r="M611" s="27" t="str">
        <f>IF(B611="","",TRIM(IF(N611="","Factura storno nu există în registru. ",IF(ISNA(MATCH(N611&amp;"|"&amp;D611,'Facturi emise'!$A$5:$A$1004,0)),"Linia nu există în factura inițială. ",""))&amp;IF(N(H611)&lt;=0,"Lipsește cantitatea stornată. ","")&amp;IF(AND(N(I611)=IFERROR(INDEX('Facturi emise'!$J$5:$J$1004,MATCH(N611&amp;"|"&amp;D611,'Facturi emise'!$A$5:$A$1004,0)),0),SUMIFS($H$5:$H$1004,$N$5:$N$1004,N611,$D$5:$D$1004,D611,$I$5:$I$1004,I611)&gt;N(G611)),"Stornezi mai mult decât s-a facturat. ","")&amp;IF(AND(N(I611)&gt;0,N(I611)&lt;IFERROR(INDEX('Facturi emise'!$J$5:$J$1004,MATCH(N611&amp;"|"&amp;D611,'Facturi emise'!$A$5:$A$1004,0)),0)),"Reducere de preț pe unitate. ","")))</f>
        <v/>
      </c>
      <c r="N611" s="28" t="str">
        <f>IF(B611="","",IFERROR(INDEX('Registru stornări'!$D$5:$D$304,MATCH(B611,'Registru stornări'!$B$5:$B$304,0)),""))</f>
        <v/>
      </c>
    </row>
    <row r="612" spans="1:14" x14ac:dyDescent="0.2">
      <c r="A612" s="1" t="str">
        <f t="shared" si="27"/>
        <v/>
      </c>
      <c r="B612" s="9"/>
      <c r="C612" s="10" t="str">
        <f>IF(B612="","",COUNTIF(INDEX($B:$B,5):B612,B612))</f>
        <v/>
      </c>
      <c r="D612" s="9"/>
      <c r="E612" s="24" t="str">
        <f>IF(OR(N612="",D612=""),"",IFERROR(INDEX('Facturi emise'!$G$5:$G$1004,MATCH(N612&amp;"|"&amp;D612,'Facturi emise'!$A$5:$A$1004,0)),""))</f>
        <v/>
      </c>
      <c r="F612" s="10" t="str">
        <f>IF(OR(N612="",D612=""),"",IFERROR(INDEX('Facturi emise'!$H$5:$H$1004,MATCH(N612&amp;"|"&amp;D612,'Facturi emise'!$A$5:$A$1004,0)),""))</f>
        <v/>
      </c>
      <c r="G612" s="24" t="str">
        <f>IF(OR(N612="",D612=""),"",IFERROR(INDEX('Facturi emise'!$I$5:$I$1004,MATCH(N612&amp;"|"&amp;D612,'Facturi emise'!$A$5:$A$1004,0)),""))</f>
        <v/>
      </c>
      <c r="H612" s="6"/>
      <c r="I612" s="14" t="str">
        <f>IF(OR(N612="",D612=""),"",IFERROR(INDEX('Facturi emise'!$J$5:$J$1004,MATCH(N612&amp;"|"&amp;D612,'Facturi emise'!$A$5:$A$1004,0)),""))</f>
        <v/>
      </c>
      <c r="J612" s="25" t="str">
        <f>IF(OR(N612="",D612=""),"",IFERROR(INDEX('Facturi emise'!$K$5:$K$1004,MATCH(N612&amp;"|"&amp;D612,'Facturi emise'!$A$5:$A$1004,0)),""))</f>
        <v/>
      </c>
      <c r="K612" s="26" t="str">
        <f t="shared" si="28"/>
        <v/>
      </c>
      <c r="L612" s="26" t="str">
        <f t="shared" si="29"/>
        <v/>
      </c>
      <c r="M612" s="27" t="str">
        <f>IF(B612="","",TRIM(IF(N612="","Factura storno nu există în registru. ",IF(ISNA(MATCH(N612&amp;"|"&amp;D612,'Facturi emise'!$A$5:$A$1004,0)),"Linia nu există în factura inițială. ",""))&amp;IF(N(H612)&lt;=0,"Lipsește cantitatea stornată. ","")&amp;IF(AND(N(I612)=IFERROR(INDEX('Facturi emise'!$J$5:$J$1004,MATCH(N612&amp;"|"&amp;D612,'Facturi emise'!$A$5:$A$1004,0)),0),SUMIFS($H$5:$H$1004,$N$5:$N$1004,N612,$D$5:$D$1004,D612,$I$5:$I$1004,I612)&gt;N(G612)),"Stornezi mai mult decât s-a facturat. ","")&amp;IF(AND(N(I612)&gt;0,N(I612)&lt;IFERROR(INDEX('Facturi emise'!$J$5:$J$1004,MATCH(N612&amp;"|"&amp;D612,'Facturi emise'!$A$5:$A$1004,0)),0)),"Reducere de preț pe unitate. ","")))</f>
        <v/>
      </c>
      <c r="N612" s="28" t="str">
        <f>IF(B612="","",IFERROR(INDEX('Registru stornări'!$D$5:$D$304,MATCH(B612,'Registru stornări'!$B$5:$B$304,0)),""))</f>
        <v/>
      </c>
    </row>
    <row r="613" spans="1:14" x14ac:dyDescent="0.2">
      <c r="A613" s="1" t="str">
        <f t="shared" si="27"/>
        <v/>
      </c>
      <c r="B613" s="9"/>
      <c r="C613" s="10" t="str">
        <f>IF(B613="","",COUNTIF(INDEX($B:$B,5):B613,B613))</f>
        <v/>
      </c>
      <c r="D613" s="9"/>
      <c r="E613" s="24" t="str">
        <f>IF(OR(N613="",D613=""),"",IFERROR(INDEX('Facturi emise'!$G$5:$G$1004,MATCH(N613&amp;"|"&amp;D613,'Facturi emise'!$A$5:$A$1004,0)),""))</f>
        <v/>
      </c>
      <c r="F613" s="10" t="str">
        <f>IF(OR(N613="",D613=""),"",IFERROR(INDEX('Facturi emise'!$H$5:$H$1004,MATCH(N613&amp;"|"&amp;D613,'Facturi emise'!$A$5:$A$1004,0)),""))</f>
        <v/>
      </c>
      <c r="G613" s="24" t="str">
        <f>IF(OR(N613="",D613=""),"",IFERROR(INDEX('Facturi emise'!$I$5:$I$1004,MATCH(N613&amp;"|"&amp;D613,'Facturi emise'!$A$5:$A$1004,0)),""))</f>
        <v/>
      </c>
      <c r="H613" s="6"/>
      <c r="I613" s="14" t="str">
        <f>IF(OR(N613="",D613=""),"",IFERROR(INDEX('Facturi emise'!$J$5:$J$1004,MATCH(N613&amp;"|"&amp;D613,'Facturi emise'!$A$5:$A$1004,0)),""))</f>
        <v/>
      </c>
      <c r="J613" s="25" t="str">
        <f>IF(OR(N613="",D613=""),"",IFERROR(INDEX('Facturi emise'!$K$5:$K$1004,MATCH(N613&amp;"|"&amp;D613,'Facturi emise'!$A$5:$A$1004,0)),""))</f>
        <v/>
      </c>
      <c r="K613" s="26" t="str">
        <f t="shared" si="28"/>
        <v/>
      </c>
      <c r="L613" s="26" t="str">
        <f t="shared" si="29"/>
        <v/>
      </c>
      <c r="M613" s="27" t="str">
        <f>IF(B613="","",TRIM(IF(N613="","Factura storno nu există în registru. ",IF(ISNA(MATCH(N613&amp;"|"&amp;D613,'Facturi emise'!$A$5:$A$1004,0)),"Linia nu există în factura inițială. ",""))&amp;IF(N(H613)&lt;=0,"Lipsește cantitatea stornată. ","")&amp;IF(AND(N(I613)=IFERROR(INDEX('Facturi emise'!$J$5:$J$1004,MATCH(N613&amp;"|"&amp;D613,'Facturi emise'!$A$5:$A$1004,0)),0),SUMIFS($H$5:$H$1004,$N$5:$N$1004,N613,$D$5:$D$1004,D613,$I$5:$I$1004,I613)&gt;N(G613)),"Stornezi mai mult decât s-a facturat. ","")&amp;IF(AND(N(I613)&gt;0,N(I613)&lt;IFERROR(INDEX('Facturi emise'!$J$5:$J$1004,MATCH(N613&amp;"|"&amp;D613,'Facturi emise'!$A$5:$A$1004,0)),0)),"Reducere de preț pe unitate. ","")))</f>
        <v/>
      </c>
      <c r="N613" s="28" t="str">
        <f>IF(B613="","",IFERROR(INDEX('Registru stornări'!$D$5:$D$304,MATCH(B613,'Registru stornări'!$B$5:$B$304,0)),""))</f>
        <v/>
      </c>
    </row>
    <row r="614" spans="1:14" x14ac:dyDescent="0.2">
      <c r="A614" s="1" t="str">
        <f t="shared" si="27"/>
        <v/>
      </c>
      <c r="B614" s="9"/>
      <c r="C614" s="10" t="str">
        <f>IF(B614="","",COUNTIF(INDEX($B:$B,5):B614,B614))</f>
        <v/>
      </c>
      <c r="D614" s="9"/>
      <c r="E614" s="24" t="str">
        <f>IF(OR(N614="",D614=""),"",IFERROR(INDEX('Facturi emise'!$G$5:$G$1004,MATCH(N614&amp;"|"&amp;D614,'Facturi emise'!$A$5:$A$1004,0)),""))</f>
        <v/>
      </c>
      <c r="F614" s="10" t="str">
        <f>IF(OR(N614="",D614=""),"",IFERROR(INDEX('Facturi emise'!$H$5:$H$1004,MATCH(N614&amp;"|"&amp;D614,'Facturi emise'!$A$5:$A$1004,0)),""))</f>
        <v/>
      </c>
      <c r="G614" s="24" t="str">
        <f>IF(OR(N614="",D614=""),"",IFERROR(INDEX('Facturi emise'!$I$5:$I$1004,MATCH(N614&amp;"|"&amp;D614,'Facturi emise'!$A$5:$A$1004,0)),""))</f>
        <v/>
      </c>
      <c r="H614" s="6"/>
      <c r="I614" s="14" t="str">
        <f>IF(OR(N614="",D614=""),"",IFERROR(INDEX('Facturi emise'!$J$5:$J$1004,MATCH(N614&amp;"|"&amp;D614,'Facturi emise'!$A$5:$A$1004,0)),""))</f>
        <v/>
      </c>
      <c r="J614" s="25" t="str">
        <f>IF(OR(N614="",D614=""),"",IFERROR(INDEX('Facturi emise'!$K$5:$K$1004,MATCH(N614&amp;"|"&amp;D614,'Facturi emise'!$A$5:$A$1004,0)),""))</f>
        <v/>
      </c>
      <c r="K614" s="26" t="str">
        <f t="shared" si="28"/>
        <v/>
      </c>
      <c r="L614" s="26" t="str">
        <f t="shared" si="29"/>
        <v/>
      </c>
      <c r="M614" s="27" t="str">
        <f>IF(B614="","",TRIM(IF(N614="","Factura storno nu există în registru. ",IF(ISNA(MATCH(N614&amp;"|"&amp;D614,'Facturi emise'!$A$5:$A$1004,0)),"Linia nu există în factura inițială. ",""))&amp;IF(N(H614)&lt;=0,"Lipsește cantitatea stornată. ","")&amp;IF(AND(N(I614)=IFERROR(INDEX('Facturi emise'!$J$5:$J$1004,MATCH(N614&amp;"|"&amp;D614,'Facturi emise'!$A$5:$A$1004,0)),0),SUMIFS($H$5:$H$1004,$N$5:$N$1004,N614,$D$5:$D$1004,D614,$I$5:$I$1004,I614)&gt;N(G614)),"Stornezi mai mult decât s-a facturat. ","")&amp;IF(AND(N(I614)&gt;0,N(I614)&lt;IFERROR(INDEX('Facturi emise'!$J$5:$J$1004,MATCH(N614&amp;"|"&amp;D614,'Facturi emise'!$A$5:$A$1004,0)),0)),"Reducere de preț pe unitate. ","")))</f>
        <v/>
      </c>
      <c r="N614" s="28" t="str">
        <f>IF(B614="","",IFERROR(INDEX('Registru stornări'!$D$5:$D$304,MATCH(B614,'Registru stornări'!$B$5:$B$304,0)),""))</f>
        <v/>
      </c>
    </row>
    <row r="615" spans="1:14" x14ac:dyDescent="0.2">
      <c r="A615" s="1" t="str">
        <f t="shared" si="27"/>
        <v/>
      </c>
      <c r="B615" s="9"/>
      <c r="C615" s="10" t="str">
        <f>IF(B615="","",COUNTIF(INDEX($B:$B,5):B615,B615))</f>
        <v/>
      </c>
      <c r="D615" s="9"/>
      <c r="E615" s="24" t="str">
        <f>IF(OR(N615="",D615=""),"",IFERROR(INDEX('Facturi emise'!$G$5:$G$1004,MATCH(N615&amp;"|"&amp;D615,'Facturi emise'!$A$5:$A$1004,0)),""))</f>
        <v/>
      </c>
      <c r="F615" s="10" t="str">
        <f>IF(OR(N615="",D615=""),"",IFERROR(INDEX('Facturi emise'!$H$5:$H$1004,MATCH(N615&amp;"|"&amp;D615,'Facturi emise'!$A$5:$A$1004,0)),""))</f>
        <v/>
      </c>
      <c r="G615" s="24" t="str">
        <f>IF(OR(N615="",D615=""),"",IFERROR(INDEX('Facturi emise'!$I$5:$I$1004,MATCH(N615&amp;"|"&amp;D615,'Facturi emise'!$A$5:$A$1004,0)),""))</f>
        <v/>
      </c>
      <c r="H615" s="6"/>
      <c r="I615" s="14" t="str">
        <f>IF(OR(N615="",D615=""),"",IFERROR(INDEX('Facturi emise'!$J$5:$J$1004,MATCH(N615&amp;"|"&amp;D615,'Facturi emise'!$A$5:$A$1004,0)),""))</f>
        <v/>
      </c>
      <c r="J615" s="25" t="str">
        <f>IF(OR(N615="",D615=""),"",IFERROR(INDEX('Facturi emise'!$K$5:$K$1004,MATCH(N615&amp;"|"&amp;D615,'Facturi emise'!$A$5:$A$1004,0)),""))</f>
        <v/>
      </c>
      <c r="K615" s="26" t="str">
        <f t="shared" si="28"/>
        <v/>
      </c>
      <c r="L615" s="26" t="str">
        <f t="shared" si="29"/>
        <v/>
      </c>
      <c r="M615" s="27" t="str">
        <f>IF(B615="","",TRIM(IF(N615="","Factura storno nu există în registru. ",IF(ISNA(MATCH(N615&amp;"|"&amp;D615,'Facturi emise'!$A$5:$A$1004,0)),"Linia nu există în factura inițială. ",""))&amp;IF(N(H615)&lt;=0,"Lipsește cantitatea stornată. ","")&amp;IF(AND(N(I615)=IFERROR(INDEX('Facturi emise'!$J$5:$J$1004,MATCH(N615&amp;"|"&amp;D615,'Facturi emise'!$A$5:$A$1004,0)),0),SUMIFS($H$5:$H$1004,$N$5:$N$1004,N615,$D$5:$D$1004,D615,$I$5:$I$1004,I615)&gt;N(G615)),"Stornezi mai mult decât s-a facturat. ","")&amp;IF(AND(N(I615)&gt;0,N(I615)&lt;IFERROR(INDEX('Facturi emise'!$J$5:$J$1004,MATCH(N615&amp;"|"&amp;D615,'Facturi emise'!$A$5:$A$1004,0)),0)),"Reducere de preț pe unitate. ","")))</f>
        <v/>
      </c>
      <c r="N615" s="28" t="str">
        <f>IF(B615="","",IFERROR(INDEX('Registru stornări'!$D$5:$D$304,MATCH(B615,'Registru stornări'!$B$5:$B$304,0)),""))</f>
        <v/>
      </c>
    </row>
    <row r="616" spans="1:14" x14ac:dyDescent="0.2">
      <c r="A616" s="1" t="str">
        <f t="shared" si="27"/>
        <v/>
      </c>
      <c r="B616" s="9"/>
      <c r="C616" s="10" t="str">
        <f>IF(B616="","",COUNTIF(INDEX($B:$B,5):B616,B616))</f>
        <v/>
      </c>
      <c r="D616" s="9"/>
      <c r="E616" s="24" t="str">
        <f>IF(OR(N616="",D616=""),"",IFERROR(INDEX('Facturi emise'!$G$5:$G$1004,MATCH(N616&amp;"|"&amp;D616,'Facturi emise'!$A$5:$A$1004,0)),""))</f>
        <v/>
      </c>
      <c r="F616" s="10" t="str">
        <f>IF(OR(N616="",D616=""),"",IFERROR(INDEX('Facturi emise'!$H$5:$H$1004,MATCH(N616&amp;"|"&amp;D616,'Facturi emise'!$A$5:$A$1004,0)),""))</f>
        <v/>
      </c>
      <c r="G616" s="24" t="str">
        <f>IF(OR(N616="",D616=""),"",IFERROR(INDEX('Facturi emise'!$I$5:$I$1004,MATCH(N616&amp;"|"&amp;D616,'Facturi emise'!$A$5:$A$1004,0)),""))</f>
        <v/>
      </c>
      <c r="H616" s="6"/>
      <c r="I616" s="14" t="str">
        <f>IF(OR(N616="",D616=""),"",IFERROR(INDEX('Facturi emise'!$J$5:$J$1004,MATCH(N616&amp;"|"&amp;D616,'Facturi emise'!$A$5:$A$1004,0)),""))</f>
        <v/>
      </c>
      <c r="J616" s="25" t="str">
        <f>IF(OR(N616="",D616=""),"",IFERROR(INDEX('Facturi emise'!$K$5:$K$1004,MATCH(N616&amp;"|"&amp;D616,'Facturi emise'!$A$5:$A$1004,0)),""))</f>
        <v/>
      </c>
      <c r="K616" s="26" t="str">
        <f t="shared" si="28"/>
        <v/>
      </c>
      <c r="L616" s="26" t="str">
        <f t="shared" si="29"/>
        <v/>
      </c>
      <c r="M616" s="27" t="str">
        <f>IF(B616="","",TRIM(IF(N616="","Factura storno nu există în registru. ",IF(ISNA(MATCH(N616&amp;"|"&amp;D616,'Facturi emise'!$A$5:$A$1004,0)),"Linia nu există în factura inițială. ",""))&amp;IF(N(H616)&lt;=0,"Lipsește cantitatea stornată. ","")&amp;IF(AND(N(I616)=IFERROR(INDEX('Facturi emise'!$J$5:$J$1004,MATCH(N616&amp;"|"&amp;D616,'Facturi emise'!$A$5:$A$1004,0)),0),SUMIFS($H$5:$H$1004,$N$5:$N$1004,N616,$D$5:$D$1004,D616,$I$5:$I$1004,I616)&gt;N(G616)),"Stornezi mai mult decât s-a facturat. ","")&amp;IF(AND(N(I616)&gt;0,N(I616)&lt;IFERROR(INDEX('Facturi emise'!$J$5:$J$1004,MATCH(N616&amp;"|"&amp;D616,'Facturi emise'!$A$5:$A$1004,0)),0)),"Reducere de preț pe unitate. ","")))</f>
        <v/>
      </c>
      <c r="N616" s="28" t="str">
        <f>IF(B616="","",IFERROR(INDEX('Registru stornări'!$D$5:$D$304,MATCH(B616,'Registru stornări'!$B$5:$B$304,0)),""))</f>
        <v/>
      </c>
    </row>
    <row r="617" spans="1:14" x14ac:dyDescent="0.2">
      <c r="A617" s="1" t="str">
        <f t="shared" si="27"/>
        <v/>
      </c>
      <c r="B617" s="9"/>
      <c r="C617" s="10" t="str">
        <f>IF(B617="","",COUNTIF(INDEX($B:$B,5):B617,B617))</f>
        <v/>
      </c>
      <c r="D617" s="9"/>
      <c r="E617" s="24" t="str">
        <f>IF(OR(N617="",D617=""),"",IFERROR(INDEX('Facturi emise'!$G$5:$G$1004,MATCH(N617&amp;"|"&amp;D617,'Facturi emise'!$A$5:$A$1004,0)),""))</f>
        <v/>
      </c>
      <c r="F617" s="10" t="str">
        <f>IF(OR(N617="",D617=""),"",IFERROR(INDEX('Facturi emise'!$H$5:$H$1004,MATCH(N617&amp;"|"&amp;D617,'Facturi emise'!$A$5:$A$1004,0)),""))</f>
        <v/>
      </c>
      <c r="G617" s="24" t="str">
        <f>IF(OR(N617="",D617=""),"",IFERROR(INDEX('Facturi emise'!$I$5:$I$1004,MATCH(N617&amp;"|"&amp;D617,'Facturi emise'!$A$5:$A$1004,0)),""))</f>
        <v/>
      </c>
      <c r="H617" s="6"/>
      <c r="I617" s="14" t="str">
        <f>IF(OR(N617="",D617=""),"",IFERROR(INDEX('Facturi emise'!$J$5:$J$1004,MATCH(N617&amp;"|"&amp;D617,'Facturi emise'!$A$5:$A$1004,0)),""))</f>
        <v/>
      </c>
      <c r="J617" s="25" t="str">
        <f>IF(OR(N617="",D617=""),"",IFERROR(INDEX('Facturi emise'!$K$5:$K$1004,MATCH(N617&amp;"|"&amp;D617,'Facturi emise'!$A$5:$A$1004,0)),""))</f>
        <v/>
      </c>
      <c r="K617" s="26" t="str">
        <f t="shared" si="28"/>
        <v/>
      </c>
      <c r="L617" s="26" t="str">
        <f t="shared" si="29"/>
        <v/>
      </c>
      <c r="M617" s="27" t="str">
        <f>IF(B617="","",TRIM(IF(N617="","Factura storno nu există în registru. ",IF(ISNA(MATCH(N617&amp;"|"&amp;D617,'Facturi emise'!$A$5:$A$1004,0)),"Linia nu există în factura inițială. ",""))&amp;IF(N(H617)&lt;=0,"Lipsește cantitatea stornată. ","")&amp;IF(AND(N(I617)=IFERROR(INDEX('Facturi emise'!$J$5:$J$1004,MATCH(N617&amp;"|"&amp;D617,'Facturi emise'!$A$5:$A$1004,0)),0),SUMIFS($H$5:$H$1004,$N$5:$N$1004,N617,$D$5:$D$1004,D617,$I$5:$I$1004,I617)&gt;N(G617)),"Stornezi mai mult decât s-a facturat. ","")&amp;IF(AND(N(I617)&gt;0,N(I617)&lt;IFERROR(INDEX('Facturi emise'!$J$5:$J$1004,MATCH(N617&amp;"|"&amp;D617,'Facturi emise'!$A$5:$A$1004,0)),0)),"Reducere de preț pe unitate. ","")))</f>
        <v/>
      </c>
      <c r="N617" s="28" t="str">
        <f>IF(B617="","",IFERROR(INDEX('Registru stornări'!$D$5:$D$304,MATCH(B617,'Registru stornări'!$B$5:$B$304,0)),""))</f>
        <v/>
      </c>
    </row>
    <row r="618" spans="1:14" x14ac:dyDescent="0.2">
      <c r="A618" s="1" t="str">
        <f t="shared" si="27"/>
        <v/>
      </c>
      <c r="B618" s="9"/>
      <c r="C618" s="10" t="str">
        <f>IF(B618="","",COUNTIF(INDEX($B:$B,5):B618,B618))</f>
        <v/>
      </c>
      <c r="D618" s="9"/>
      <c r="E618" s="24" t="str">
        <f>IF(OR(N618="",D618=""),"",IFERROR(INDEX('Facturi emise'!$G$5:$G$1004,MATCH(N618&amp;"|"&amp;D618,'Facturi emise'!$A$5:$A$1004,0)),""))</f>
        <v/>
      </c>
      <c r="F618" s="10" t="str">
        <f>IF(OR(N618="",D618=""),"",IFERROR(INDEX('Facturi emise'!$H$5:$H$1004,MATCH(N618&amp;"|"&amp;D618,'Facturi emise'!$A$5:$A$1004,0)),""))</f>
        <v/>
      </c>
      <c r="G618" s="24" t="str">
        <f>IF(OR(N618="",D618=""),"",IFERROR(INDEX('Facturi emise'!$I$5:$I$1004,MATCH(N618&amp;"|"&amp;D618,'Facturi emise'!$A$5:$A$1004,0)),""))</f>
        <v/>
      </c>
      <c r="H618" s="6"/>
      <c r="I618" s="14" t="str">
        <f>IF(OR(N618="",D618=""),"",IFERROR(INDEX('Facturi emise'!$J$5:$J$1004,MATCH(N618&amp;"|"&amp;D618,'Facturi emise'!$A$5:$A$1004,0)),""))</f>
        <v/>
      </c>
      <c r="J618" s="25" t="str">
        <f>IF(OR(N618="",D618=""),"",IFERROR(INDEX('Facturi emise'!$K$5:$K$1004,MATCH(N618&amp;"|"&amp;D618,'Facturi emise'!$A$5:$A$1004,0)),""))</f>
        <v/>
      </c>
      <c r="K618" s="26" t="str">
        <f t="shared" si="28"/>
        <v/>
      </c>
      <c r="L618" s="26" t="str">
        <f t="shared" si="29"/>
        <v/>
      </c>
      <c r="M618" s="27" t="str">
        <f>IF(B618="","",TRIM(IF(N618="","Factura storno nu există în registru. ",IF(ISNA(MATCH(N618&amp;"|"&amp;D618,'Facturi emise'!$A$5:$A$1004,0)),"Linia nu există în factura inițială. ",""))&amp;IF(N(H618)&lt;=0,"Lipsește cantitatea stornată. ","")&amp;IF(AND(N(I618)=IFERROR(INDEX('Facturi emise'!$J$5:$J$1004,MATCH(N618&amp;"|"&amp;D618,'Facturi emise'!$A$5:$A$1004,0)),0),SUMIFS($H$5:$H$1004,$N$5:$N$1004,N618,$D$5:$D$1004,D618,$I$5:$I$1004,I618)&gt;N(G618)),"Stornezi mai mult decât s-a facturat. ","")&amp;IF(AND(N(I618)&gt;0,N(I618)&lt;IFERROR(INDEX('Facturi emise'!$J$5:$J$1004,MATCH(N618&amp;"|"&amp;D618,'Facturi emise'!$A$5:$A$1004,0)),0)),"Reducere de preț pe unitate. ","")))</f>
        <v/>
      </c>
      <c r="N618" s="28" t="str">
        <f>IF(B618="","",IFERROR(INDEX('Registru stornări'!$D$5:$D$304,MATCH(B618,'Registru stornări'!$B$5:$B$304,0)),""))</f>
        <v/>
      </c>
    </row>
    <row r="619" spans="1:14" x14ac:dyDescent="0.2">
      <c r="A619" s="1" t="str">
        <f t="shared" si="27"/>
        <v/>
      </c>
      <c r="B619" s="9"/>
      <c r="C619" s="10" t="str">
        <f>IF(B619="","",COUNTIF(INDEX($B:$B,5):B619,B619))</f>
        <v/>
      </c>
      <c r="D619" s="9"/>
      <c r="E619" s="24" t="str">
        <f>IF(OR(N619="",D619=""),"",IFERROR(INDEX('Facturi emise'!$G$5:$G$1004,MATCH(N619&amp;"|"&amp;D619,'Facturi emise'!$A$5:$A$1004,0)),""))</f>
        <v/>
      </c>
      <c r="F619" s="10" t="str">
        <f>IF(OR(N619="",D619=""),"",IFERROR(INDEX('Facturi emise'!$H$5:$H$1004,MATCH(N619&amp;"|"&amp;D619,'Facturi emise'!$A$5:$A$1004,0)),""))</f>
        <v/>
      </c>
      <c r="G619" s="24" t="str">
        <f>IF(OR(N619="",D619=""),"",IFERROR(INDEX('Facturi emise'!$I$5:$I$1004,MATCH(N619&amp;"|"&amp;D619,'Facturi emise'!$A$5:$A$1004,0)),""))</f>
        <v/>
      </c>
      <c r="H619" s="6"/>
      <c r="I619" s="14" t="str">
        <f>IF(OR(N619="",D619=""),"",IFERROR(INDEX('Facturi emise'!$J$5:$J$1004,MATCH(N619&amp;"|"&amp;D619,'Facturi emise'!$A$5:$A$1004,0)),""))</f>
        <v/>
      </c>
      <c r="J619" s="25" t="str">
        <f>IF(OR(N619="",D619=""),"",IFERROR(INDEX('Facturi emise'!$K$5:$K$1004,MATCH(N619&amp;"|"&amp;D619,'Facturi emise'!$A$5:$A$1004,0)),""))</f>
        <v/>
      </c>
      <c r="K619" s="26" t="str">
        <f t="shared" si="28"/>
        <v/>
      </c>
      <c r="L619" s="26" t="str">
        <f t="shared" si="29"/>
        <v/>
      </c>
      <c r="M619" s="27" t="str">
        <f>IF(B619="","",TRIM(IF(N619="","Factura storno nu există în registru. ",IF(ISNA(MATCH(N619&amp;"|"&amp;D619,'Facturi emise'!$A$5:$A$1004,0)),"Linia nu există în factura inițială. ",""))&amp;IF(N(H619)&lt;=0,"Lipsește cantitatea stornată. ","")&amp;IF(AND(N(I619)=IFERROR(INDEX('Facturi emise'!$J$5:$J$1004,MATCH(N619&amp;"|"&amp;D619,'Facturi emise'!$A$5:$A$1004,0)),0),SUMIFS($H$5:$H$1004,$N$5:$N$1004,N619,$D$5:$D$1004,D619,$I$5:$I$1004,I619)&gt;N(G619)),"Stornezi mai mult decât s-a facturat. ","")&amp;IF(AND(N(I619)&gt;0,N(I619)&lt;IFERROR(INDEX('Facturi emise'!$J$5:$J$1004,MATCH(N619&amp;"|"&amp;D619,'Facturi emise'!$A$5:$A$1004,0)),0)),"Reducere de preț pe unitate. ","")))</f>
        <v/>
      </c>
      <c r="N619" s="28" t="str">
        <f>IF(B619="","",IFERROR(INDEX('Registru stornări'!$D$5:$D$304,MATCH(B619,'Registru stornări'!$B$5:$B$304,0)),""))</f>
        <v/>
      </c>
    </row>
    <row r="620" spans="1:14" x14ac:dyDescent="0.2">
      <c r="A620" s="1" t="str">
        <f t="shared" si="27"/>
        <v/>
      </c>
      <c r="B620" s="9"/>
      <c r="C620" s="10" t="str">
        <f>IF(B620="","",COUNTIF(INDEX($B:$B,5):B620,B620))</f>
        <v/>
      </c>
      <c r="D620" s="9"/>
      <c r="E620" s="24" t="str">
        <f>IF(OR(N620="",D620=""),"",IFERROR(INDEX('Facturi emise'!$G$5:$G$1004,MATCH(N620&amp;"|"&amp;D620,'Facturi emise'!$A$5:$A$1004,0)),""))</f>
        <v/>
      </c>
      <c r="F620" s="10" t="str">
        <f>IF(OR(N620="",D620=""),"",IFERROR(INDEX('Facturi emise'!$H$5:$H$1004,MATCH(N620&amp;"|"&amp;D620,'Facturi emise'!$A$5:$A$1004,0)),""))</f>
        <v/>
      </c>
      <c r="G620" s="24" t="str">
        <f>IF(OR(N620="",D620=""),"",IFERROR(INDEX('Facturi emise'!$I$5:$I$1004,MATCH(N620&amp;"|"&amp;D620,'Facturi emise'!$A$5:$A$1004,0)),""))</f>
        <v/>
      </c>
      <c r="H620" s="6"/>
      <c r="I620" s="14" t="str">
        <f>IF(OR(N620="",D620=""),"",IFERROR(INDEX('Facturi emise'!$J$5:$J$1004,MATCH(N620&amp;"|"&amp;D620,'Facturi emise'!$A$5:$A$1004,0)),""))</f>
        <v/>
      </c>
      <c r="J620" s="25" t="str">
        <f>IF(OR(N620="",D620=""),"",IFERROR(INDEX('Facturi emise'!$K$5:$K$1004,MATCH(N620&amp;"|"&amp;D620,'Facturi emise'!$A$5:$A$1004,0)),""))</f>
        <v/>
      </c>
      <c r="K620" s="26" t="str">
        <f t="shared" si="28"/>
        <v/>
      </c>
      <c r="L620" s="26" t="str">
        <f t="shared" si="29"/>
        <v/>
      </c>
      <c r="M620" s="27" t="str">
        <f>IF(B620="","",TRIM(IF(N620="","Factura storno nu există în registru. ",IF(ISNA(MATCH(N620&amp;"|"&amp;D620,'Facturi emise'!$A$5:$A$1004,0)),"Linia nu există în factura inițială. ",""))&amp;IF(N(H620)&lt;=0,"Lipsește cantitatea stornată. ","")&amp;IF(AND(N(I620)=IFERROR(INDEX('Facturi emise'!$J$5:$J$1004,MATCH(N620&amp;"|"&amp;D620,'Facturi emise'!$A$5:$A$1004,0)),0),SUMIFS($H$5:$H$1004,$N$5:$N$1004,N620,$D$5:$D$1004,D620,$I$5:$I$1004,I620)&gt;N(G620)),"Stornezi mai mult decât s-a facturat. ","")&amp;IF(AND(N(I620)&gt;0,N(I620)&lt;IFERROR(INDEX('Facturi emise'!$J$5:$J$1004,MATCH(N620&amp;"|"&amp;D620,'Facturi emise'!$A$5:$A$1004,0)),0)),"Reducere de preț pe unitate. ","")))</f>
        <v/>
      </c>
      <c r="N620" s="28" t="str">
        <f>IF(B620="","",IFERROR(INDEX('Registru stornări'!$D$5:$D$304,MATCH(B620,'Registru stornări'!$B$5:$B$304,0)),""))</f>
        <v/>
      </c>
    </row>
    <row r="621" spans="1:14" x14ac:dyDescent="0.2">
      <c r="A621" s="1" t="str">
        <f t="shared" si="27"/>
        <v/>
      </c>
      <c r="B621" s="9"/>
      <c r="C621" s="10" t="str">
        <f>IF(B621="","",COUNTIF(INDEX($B:$B,5):B621,B621))</f>
        <v/>
      </c>
      <c r="D621" s="9"/>
      <c r="E621" s="24" t="str">
        <f>IF(OR(N621="",D621=""),"",IFERROR(INDEX('Facturi emise'!$G$5:$G$1004,MATCH(N621&amp;"|"&amp;D621,'Facturi emise'!$A$5:$A$1004,0)),""))</f>
        <v/>
      </c>
      <c r="F621" s="10" t="str">
        <f>IF(OR(N621="",D621=""),"",IFERROR(INDEX('Facturi emise'!$H$5:$H$1004,MATCH(N621&amp;"|"&amp;D621,'Facturi emise'!$A$5:$A$1004,0)),""))</f>
        <v/>
      </c>
      <c r="G621" s="24" t="str">
        <f>IF(OR(N621="",D621=""),"",IFERROR(INDEX('Facturi emise'!$I$5:$I$1004,MATCH(N621&amp;"|"&amp;D621,'Facturi emise'!$A$5:$A$1004,0)),""))</f>
        <v/>
      </c>
      <c r="H621" s="6"/>
      <c r="I621" s="14" t="str">
        <f>IF(OR(N621="",D621=""),"",IFERROR(INDEX('Facturi emise'!$J$5:$J$1004,MATCH(N621&amp;"|"&amp;D621,'Facturi emise'!$A$5:$A$1004,0)),""))</f>
        <v/>
      </c>
      <c r="J621" s="25" t="str">
        <f>IF(OR(N621="",D621=""),"",IFERROR(INDEX('Facturi emise'!$K$5:$K$1004,MATCH(N621&amp;"|"&amp;D621,'Facturi emise'!$A$5:$A$1004,0)),""))</f>
        <v/>
      </c>
      <c r="K621" s="26" t="str">
        <f t="shared" si="28"/>
        <v/>
      </c>
      <c r="L621" s="26" t="str">
        <f t="shared" si="29"/>
        <v/>
      </c>
      <c r="M621" s="27" t="str">
        <f>IF(B621="","",TRIM(IF(N621="","Factura storno nu există în registru. ",IF(ISNA(MATCH(N621&amp;"|"&amp;D621,'Facturi emise'!$A$5:$A$1004,0)),"Linia nu există în factura inițială. ",""))&amp;IF(N(H621)&lt;=0,"Lipsește cantitatea stornată. ","")&amp;IF(AND(N(I621)=IFERROR(INDEX('Facturi emise'!$J$5:$J$1004,MATCH(N621&amp;"|"&amp;D621,'Facturi emise'!$A$5:$A$1004,0)),0),SUMIFS($H$5:$H$1004,$N$5:$N$1004,N621,$D$5:$D$1004,D621,$I$5:$I$1004,I621)&gt;N(G621)),"Stornezi mai mult decât s-a facturat. ","")&amp;IF(AND(N(I621)&gt;0,N(I621)&lt;IFERROR(INDEX('Facturi emise'!$J$5:$J$1004,MATCH(N621&amp;"|"&amp;D621,'Facturi emise'!$A$5:$A$1004,0)),0)),"Reducere de preț pe unitate. ","")))</f>
        <v/>
      </c>
      <c r="N621" s="28" t="str">
        <f>IF(B621="","",IFERROR(INDEX('Registru stornări'!$D$5:$D$304,MATCH(B621,'Registru stornări'!$B$5:$B$304,0)),""))</f>
        <v/>
      </c>
    </row>
    <row r="622" spans="1:14" x14ac:dyDescent="0.2">
      <c r="A622" s="1" t="str">
        <f t="shared" si="27"/>
        <v/>
      </c>
      <c r="B622" s="9"/>
      <c r="C622" s="10" t="str">
        <f>IF(B622="","",COUNTIF(INDEX($B:$B,5):B622,B622))</f>
        <v/>
      </c>
      <c r="D622" s="9"/>
      <c r="E622" s="24" t="str">
        <f>IF(OR(N622="",D622=""),"",IFERROR(INDEX('Facturi emise'!$G$5:$G$1004,MATCH(N622&amp;"|"&amp;D622,'Facturi emise'!$A$5:$A$1004,0)),""))</f>
        <v/>
      </c>
      <c r="F622" s="10" t="str">
        <f>IF(OR(N622="",D622=""),"",IFERROR(INDEX('Facturi emise'!$H$5:$H$1004,MATCH(N622&amp;"|"&amp;D622,'Facturi emise'!$A$5:$A$1004,0)),""))</f>
        <v/>
      </c>
      <c r="G622" s="24" t="str">
        <f>IF(OR(N622="",D622=""),"",IFERROR(INDEX('Facturi emise'!$I$5:$I$1004,MATCH(N622&amp;"|"&amp;D622,'Facturi emise'!$A$5:$A$1004,0)),""))</f>
        <v/>
      </c>
      <c r="H622" s="6"/>
      <c r="I622" s="14" t="str">
        <f>IF(OR(N622="",D622=""),"",IFERROR(INDEX('Facturi emise'!$J$5:$J$1004,MATCH(N622&amp;"|"&amp;D622,'Facturi emise'!$A$5:$A$1004,0)),""))</f>
        <v/>
      </c>
      <c r="J622" s="25" t="str">
        <f>IF(OR(N622="",D622=""),"",IFERROR(INDEX('Facturi emise'!$K$5:$K$1004,MATCH(N622&amp;"|"&amp;D622,'Facturi emise'!$A$5:$A$1004,0)),""))</f>
        <v/>
      </c>
      <c r="K622" s="26" t="str">
        <f t="shared" si="28"/>
        <v/>
      </c>
      <c r="L622" s="26" t="str">
        <f t="shared" si="29"/>
        <v/>
      </c>
      <c r="M622" s="27" t="str">
        <f>IF(B622="","",TRIM(IF(N622="","Factura storno nu există în registru. ",IF(ISNA(MATCH(N622&amp;"|"&amp;D622,'Facturi emise'!$A$5:$A$1004,0)),"Linia nu există în factura inițială. ",""))&amp;IF(N(H622)&lt;=0,"Lipsește cantitatea stornată. ","")&amp;IF(AND(N(I622)=IFERROR(INDEX('Facturi emise'!$J$5:$J$1004,MATCH(N622&amp;"|"&amp;D622,'Facturi emise'!$A$5:$A$1004,0)),0),SUMIFS($H$5:$H$1004,$N$5:$N$1004,N622,$D$5:$D$1004,D622,$I$5:$I$1004,I622)&gt;N(G622)),"Stornezi mai mult decât s-a facturat. ","")&amp;IF(AND(N(I622)&gt;0,N(I622)&lt;IFERROR(INDEX('Facturi emise'!$J$5:$J$1004,MATCH(N622&amp;"|"&amp;D622,'Facturi emise'!$A$5:$A$1004,0)),0)),"Reducere de preț pe unitate. ","")))</f>
        <v/>
      </c>
      <c r="N622" s="28" t="str">
        <f>IF(B622="","",IFERROR(INDEX('Registru stornări'!$D$5:$D$304,MATCH(B622,'Registru stornări'!$B$5:$B$304,0)),""))</f>
        <v/>
      </c>
    </row>
    <row r="623" spans="1:14" x14ac:dyDescent="0.2">
      <c r="A623" s="1" t="str">
        <f t="shared" si="27"/>
        <v/>
      </c>
      <c r="B623" s="9"/>
      <c r="C623" s="10" t="str">
        <f>IF(B623="","",COUNTIF(INDEX($B:$B,5):B623,B623))</f>
        <v/>
      </c>
      <c r="D623" s="9"/>
      <c r="E623" s="24" t="str">
        <f>IF(OR(N623="",D623=""),"",IFERROR(INDEX('Facturi emise'!$G$5:$G$1004,MATCH(N623&amp;"|"&amp;D623,'Facturi emise'!$A$5:$A$1004,0)),""))</f>
        <v/>
      </c>
      <c r="F623" s="10" t="str">
        <f>IF(OR(N623="",D623=""),"",IFERROR(INDEX('Facturi emise'!$H$5:$H$1004,MATCH(N623&amp;"|"&amp;D623,'Facturi emise'!$A$5:$A$1004,0)),""))</f>
        <v/>
      </c>
      <c r="G623" s="24" t="str">
        <f>IF(OR(N623="",D623=""),"",IFERROR(INDEX('Facturi emise'!$I$5:$I$1004,MATCH(N623&amp;"|"&amp;D623,'Facturi emise'!$A$5:$A$1004,0)),""))</f>
        <v/>
      </c>
      <c r="H623" s="6"/>
      <c r="I623" s="14" t="str">
        <f>IF(OR(N623="",D623=""),"",IFERROR(INDEX('Facturi emise'!$J$5:$J$1004,MATCH(N623&amp;"|"&amp;D623,'Facturi emise'!$A$5:$A$1004,0)),""))</f>
        <v/>
      </c>
      <c r="J623" s="25" t="str">
        <f>IF(OR(N623="",D623=""),"",IFERROR(INDEX('Facturi emise'!$K$5:$K$1004,MATCH(N623&amp;"|"&amp;D623,'Facturi emise'!$A$5:$A$1004,0)),""))</f>
        <v/>
      </c>
      <c r="K623" s="26" t="str">
        <f t="shared" si="28"/>
        <v/>
      </c>
      <c r="L623" s="26" t="str">
        <f t="shared" si="29"/>
        <v/>
      </c>
      <c r="M623" s="27" t="str">
        <f>IF(B623="","",TRIM(IF(N623="","Factura storno nu există în registru. ",IF(ISNA(MATCH(N623&amp;"|"&amp;D623,'Facturi emise'!$A$5:$A$1004,0)),"Linia nu există în factura inițială. ",""))&amp;IF(N(H623)&lt;=0,"Lipsește cantitatea stornată. ","")&amp;IF(AND(N(I623)=IFERROR(INDEX('Facturi emise'!$J$5:$J$1004,MATCH(N623&amp;"|"&amp;D623,'Facturi emise'!$A$5:$A$1004,0)),0),SUMIFS($H$5:$H$1004,$N$5:$N$1004,N623,$D$5:$D$1004,D623,$I$5:$I$1004,I623)&gt;N(G623)),"Stornezi mai mult decât s-a facturat. ","")&amp;IF(AND(N(I623)&gt;0,N(I623)&lt;IFERROR(INDEX('Facturi emise'!$J$5:$J$1004,MATCH(N623&amp;"|"&amp;D623,'Facturi emise'!$A$5:$A$1004,0)),0)),"Reducere de preț pe unitate. ","")))</f>
        <v/>
      </c>
      <c r="N623" s="28" t="str">
        <f>IF(B623="","",IFERROR(INDEX('Registru stornări'!$D$5:$D$304,MATCH(B623,'Registru stornări'!$B$5:$B$304,0)),""))</f>
        <v/>
      </c>
    </row>
    <row r="624" spans="1:14" x14ac:dyDescent="0.2">
      <c r="A624" s="1" t="str">
        <f t="shared" si="27"/>
        <v/>
      </c>
      <c r="B624" s="9"/>
      <c r="C624" s="10" t="str">
        <f>IF(B624="","",COUNTIF(INDEX($B:$B,5):B624,B624))</f>
        <v/>
      </c>
      <c r="D624" s="9"/>
      <c r="E624" s="24" t="str">
        <f>IF(OR(N624="",D624=""),"",IFERROR(INDEX('Facturi emise'!$G$5:$G$1004,MATCH(N624&amp;"|"&amp;D624,'Facturi emise'!$A$5:$A$1004,0)),""))</f>
        <v/>
      </c>
      <c r="F624" s="10" t="str">
        <f>IF(OR(N624="",D624=""),"",IFERROR(INDEX('Facturi emise'!$H$5:$H$1004,MATCH(N624&amp;"|"&amp;D624,'Facturi emise'!$A$5:$A$1004,0)),""))</f>
        <v/>
      </c>
      <c r="G624" s="24" t="str">
        <f>IF(OR(N624="",D624=""),"",IFERROR(INDEX('Facturi emise'!$I$5:$I$1004,MATCH(N624&amp;"|"&amp;D624,'Facturi emise'!$A$5:$A$1004,0)),""))</f>
        <v/>
      </c>
      <c r="H624" s="6"/>
      <c r="I624" s="14" t="str">
        <f>IF(OR(N624="",D624=""),"",IFERROR(INDEX('Facturi emise'!$J$5:$J$1004,MATCH(N624&amp;"|"&amp;D624,'Facturi emise'!$A$5:$A$1004,0)),""))</f>
        <v/>
      </c>
      <c r="J624" s="25" t="str">
        <f>IF(OR(N624="",D624=""),"",IFERROR(INDEX('Facturi emise'!$K$5:$K$1004,MATCH(N624&amp;"|"&amp;D624,'Facturi emise'!$A$5:$A$1004,0)),""))</f>
        <v/>
      </c>
      <c r="K624" s="26" t="str">
        <f t="shared" si="28"/>
        <v/>
      </c>
      <c r="L624" s="26" t="str">
        <f t="shared" si="29"/>
        <v/>
      </c>
      <c r="M624" s="27" t="str">
        <f>IF(B624="","",TRIM(IF(N624="","Factura storno nu există în registru. ",IF(ISNA(MATCH(N624&amp;"|"&amp;D624,'Facturi emise'!$A$5:$A$1004,0)),"Linia nu există în factura inițială. ",""))&amp;IF(N(H624)&lt;=0,"Lipsește cantitatea stornată. ","")&amp;IF(AND(N(I624)=IFERROR(INDEX('Facturi emise'!$J$5:$J$1004,MATCH(N624&amp;"|"&amp;D624,'Facturi emise'!$A$5:$A$1004,0)),0),SUMIFS($H$5:$H$1004,$N$5:$N$1004,N624,$D$5:$D$1004,D624,$I$5:$I$1004,I624)&gt;N(G624)),"Stornezi mai mult decât s-a facturat. ","")&amp;IF(AND(N(I624)&gt;0,N(I624)&lt;IFERROR(INDEX('Facturi emise'!$J$5:$J$1004,MATCH(N624&amp;"|"&amp;D624,'Facturi emise'!$A$5:$A$1004,0)),0)),"Reducere de preț pe unitate. ","")))</f>
        <v/>
      </c>
      <c r="N624" s="28" t="str">
        <f>IF(B624="","",IFERROR(INDEX('Registru stornări'!$D$5:$D$304,MATCH(B624,'Registru stornări'!$B$5:$B$304,0)),""))</f>
        <v/>
      </c>
    </row>
    <row r="625" spans="1:14" x14ac:dyDescent="0.2">
      <c r="A625" s="1" t="str">
        <f t="shared" si="27"/>
        <v/>
      </c>
      <c r="B625" s="9"/>
      <c r="C625" s="10" t="str">
        <f>IF(B625="","",COUNTIF(INDEX($B:$B,5):B625,B625))</f>
        <v/>
      </c>
      <c r="D625" s="9"/>
      <c r="E625" s="24" t="str">
        <f>IF(OR(N625="",D625=""),"",IFERROR(INDEX('Facturi emise'!$G$5:$G$1004,MATCH(N625&amp;"|"&amp;D625,'Facturi emise'!$A$5:$A$1004,0)),""))</f>
        <v/>
      </c>
      <c r="F625" s="10" t="str">
        <f>IF(OR(N625="",D625=""),"",IFERROR(INDEX('Facturi emise'!$H$5:$H$1004,MATCH(N625&amp;"|"&amp;D625,'Facturi emise'!$A$5:$A$1004,0)),""))</f>
        <v/>
      </c>
      <c r="G625" s="24" t="str">
        <f>IF(OR(N625="",D625=""),"",IFERROR(INDEX('Facturi emise'!$I$5:$I$1004,MATCH(N625&amp;"|"&amp;D625,'Facturi emise'!$A$5:$A$1004,0)),""))</f>
        <v/>
      </c>
      <c r="H625" s="6"/>
      <c r="I625" s="14" t="str">
        <f>IF(OR(N625="",D625=""),"",IFERROR(INDEX('Facturi emise'!$J$5:$J$1004,MATCH(N625&amp;"|"&amp;D625,'Facturi emise'!$A$5:$A$1004,0)),""))</f>
        <v/>
      </c>
      <c r="J625" s="25" t="str">
        <f>IF(OR(N625="",D625=""),"",IFERROR(INDEX('Facturi emise'!$K$5:$K$1004,MATCH(N625&amp;"|"&amp;D625,'Facturi emise'!$A$5:$A$1004,0)),""))</f>
        <v/>
      </c>
      <c r="K625" s="26" t="str">
        <f t="shared" si="28"/>
        <v/>
      </c>
      <c r="L625" s="26" t="str">
        <f t="shared" si="29"/>
        <v/>
      </c>
      <c r="M625" s="27" t="str">
        <f>IF(B625="","",TRIM(IF(N625="","Factura storno nu există în registru. ",IF(ISNA(MATCH(N625&amp;"|"&amp;D625,'Facturi emise'!$A$5:$A$1004,0)),"Linia nu există în factura inițială. ",""))&amp;IF(N(H625)&lt;=0,"Lipsește cantitatea stornată. ","")&amp;IF(AND(N(I625)=IFERROR(INDEX('Facturi emise'!$J$5:$J$1004,MATCH(N625&amp;"|"&amp;D625,'Facturi emise'!$A$5:$A$1004,0)),0),SUMIFS($H$5:$H$1004,$N$5:$N$1004,N625,$D$5:$D$1004,D625,$I$5:$I$1004,I625)&gt;N(G625)),"Stornezi mai mult decât s-a facturat. ","")&amp;IF(AND(N(I625)&gt;0,N(I625)&lt;IFERROR(INDEX('Facturi emise'!$J$5:$J$1004,MATCH(N625&amp;"|"&amp;D625,'Facturi emise'!$A$5:$A$1004,0)),0)),"Reducere de preț pe unitate. ","")))</f>
        <v/>
      </c>
      <c r="N625" s="28" t="str">
        <f>IF(B625="","",IFERROR(INDEX('Registru stornări'!$D$5:$D$304,MATCH(B625,'Registru stornări'!$B$5:$B$304,0)),""))</f>
        <v/>
      </c>
    </row>
    <row r="626" spans="1:14" x14ac:dyDescent="0.2">
      <c r="A626" s="1" t="str">
        <f t="shared" si="27"/>
        <v/>
      </c>
      <c r="B626" s="9"/>
      <c r="C626" s="10" t="str">
        <f>IF(B626="","",COUNTIF(INDEX($B:$B,5):B626,B626))</f>
        <v/>
      </c>
      <c r="D626" s="9"/>
      <c r="E626" s="24" t="str">
        <f>IF(OR(N626="",D626=""),"",IFERROR(INDEX('Facturi emise'!$G$5:$G$1004,MATCH(N626&amp;"|"&amp;D626,'Facturi emise'!$A$5:$A$1004,0)),""))</f>
        <v/>
      </c>
      <c r="F626" s="10" t="str">
        <f>IF(OR(N626="",D626=""),"",IFERROR(INDEX('Facturi emise'!$H$5:$H$1004,MATCH(N626&amp;"|"&amp;D626,'Facturi emise'!$A$5:$A$1004,0)),""))</f>
        <v/>
      </c>
      <c r="G626" s="24" t="str">
        <f>IF(OR(N626="",D626=""),"",IFERROR(INDEX('Facturi emise'!$I$5:$I$1004,MATCH(N626&amp;"|"&amp;D626,'Facturi emise'!$A$5:$A$1004,0)),""))</f>
        <v/>
      </c>
      <c r="H626" s="6"/>
      <c r="I626" s="14" t="str">
        <f>IF(OR(N626="",D626=""),"",IFERROR(INDEX('Facturi emise'!$J$5:$J$1004,MATCH(N626&amp;"|"&amp;D626,'Facturi emise'!$A$5:$A$1004,0)),""))</f>
        <v/>
      </c>
      <c r="J626" s="25" t="str">
        <f>IF(OR(N626="",D626=""),"",IFERROR(INDEX('Facturi emise'!$K$5:$K$1004,MATCH(N626&amp;"|"&amp;D626,'Facturi emise'!$A$5:$A$1004,0)),""))</f>
        <v/>
      </c>
      <c r="K626" s="26" t="str">
        <f t="shared" si="28"/>
        <v/>
      </c>
      <c r="L626" s="26" t="str">
        <f t="shared" si="29"/>
        <v/>
      </c>
      <c r="M626" s="27" t="str">
        <f>IF(B626="","",TRIM(IF(N626="","Factura storno nu există în registru. ",IF(ISNA(MATCH(N626&amp;"|"&amp;D626,'Facturi emise'!$A$5:$A$1004,0)),"Linia nu există în factura inițială. ",""))&amp;IF(N(H626)&lt;=0,"Lipsește cantitatea stornată. ","")&amp;IF(AND(N(I626)=IFERROR(INDEX('Facturi emise'!$J$5:$J$1004,MATCH(N626&amp;"|"&amp;D626,'Facturi emise'!$A$5:$A$1004,0)),0),SUMIFS($H$5:$H$1004,$N$5:$N$1004,N626,$D$5:$D$1004,D626,$I$5:$I$1004,I626)&gt;N(G626)),"Stornezi mai mult decât s-a facturat. ","")&amp;IF(AND(N(I626)&gt;0,N(I626)&lt;IFERROR(INDEX('Facturi emise'!$J$5:$J$1004,MATCH(N626&amp;"|"&amp;D626,'Facturi emise'!$A$5:$A$1004,0)),0)),"Reducere de preț pe unitate. ","")))</f>
        <v/>
      </c>
      <c r="N626" s="28" t="str">
        <f>IF(B626="","",IFERROR(INDEX('Registru stornări'!$D$5:$D$304,MATCH(B626,'Registru stornări'!$B$5:$B$304,0)),""))</f>
        <v/>
      </c>
    </row>
    <row r="627" spans="1:14" x14ac:dyDescent="0.2">
      <c r="A627" s="1" t="str">
        <f t="shared" si="27"/>
        <v/>
      </c>
      <c r="B627" s="9"/>
      <c r="C627" s="10" t="str">
        <f>IF(B627="","",COUNTIF(INDEX($B:$B,5):B627,B627))</f>
        <v/>
      </c>
      <c r="D627" s="9"/>
      <c r="E627" s="24" t="str">
        <f>IF(OR(N627="",D627=""),"",IFERROR(INDEX('Facturi emise'!$G$5:$G$1004,MATCH(N627&amp;"|"&amp;D627,'Facturi emise'!$A$5:$A$1004,0)),""))</f>
        <v/>
      </c>
      <c r="F627" s="10" t="str">
        <f>IF(OR(N627="",D627=""),"",IFERROR(INDEX('Facturi emise'!$H$5:$H$1004,MATCH(N627&amp;"|"&amp;D627,'Facturi emise'!$A$5:$A$1004,0)),""))</f>
        <v/>
      </c>
      <c r="G627" s="24" t="str">
        <f>IF(OR(N627="",D627=""),"",IFERROR(INDEX('Facturi emise'!$I$5:$I$1004,MATCH(N627&amp;"|"&amp;D627,'Facturi emise'!$A$5:$A$1004,0)),""))</f>
        <v/>
      </c>
      <c r="H627" s="6"/>
      <c r="I627" s="14" t="str">
        <f>IF(OR(N627="",D627=""),"",IFERROR(INDEX('Facturi emise'!$J$5:$J$1004,MATCH(N627&amp;"|"&amp;D627,'Facturi emise'!$A$5:$A$1004,0)),""))</f>
        <v/>
      </c>
      <c r="J627" s="25" t="str">
        <f>IF(OR(N627="",D627=""),"",IFERROR(INDEX('Facturi emise'!$K$5:$K$1004,MATCH(N627&amp;"|"&amp;D627,'Facturi emise'!$A$5:$A$1004,0)),""))</f>
        <v/>
      </c>
      <c r="K627" s="26" t="str">
        <f t="shared" si="28"/>
        <v/>
      </c>
      <c r="L627" s="26" t="str">
        <f t="shared" si="29"/>
        <v/>
      </c>
      <c r="M627" s="27" t="str">
        <f>IF(B627="","",TRIM(IF(N627="","Factura storno nu există în registru. ",IF(ISNA(MATCH(N627&amp;"|"&amp;D627,'Facturi emise'!$A$5:$A$1004,0)),"Linia nu există în factura inițială. ",""))&amp;IF(N(H627)&lt;=0,"Lipsește cantitatea stornată. ","")&amp;IF(AND(N(I627)=IFERROR(INDEX('Facturi emise'!$J$5:$J$1004,MATCH(N627&amp;"|"&amp;D627,'Facturi emise'!$A$5:$A$1004,0)),0),SUMIFS($H$5:$H$1004,$N$5:$N$1004,N627,$D$5:$D$1004,D627,$I$5:$I$1004,I627)&gt;N(G627)),"Stornezi mai mult decât s-a facturat. ","")&amp;IF(AND(N(I627)&gt;0,N(I627)&lt;IFERROR(INDEX('Facturi emise'!$J$5:$J$1004,MATCH(N627&amp;"|"&amp;D627,'Facturi emise'!$A$5:$A$1004,0)),0)),"Reducere de preț pe unitate. ","")))</f>
        <v/>
      </c>
      <c r="N627" s="28" t="str">
        <f>IF(B627="","",IFERROR(INDEX('Registru stornări'!$D$5:$D$304,MATCH(B627,'Registru stornări'!$B$5:$B$304,0)),""))</f>
        <v/>
      </c>
    </row>
    <row r="628" spans="1:14" x14ac:dyDescent="0.2">
      <c r="A628" s="1" t="str">
        <f t="shared" si="27"/>
        <v/>
      </c>
      <c r="B628" s="9"/>
      <c r="C628" s="10" t="str">
        <f>IF(B628="","",COUNTIF(INDEX($B:$B,5):B628,B628))</f>
        <v/>
      </c>
      <c r="D628" s="9"/>
      <c r="E628" s="24" t="str">
        <f>IF(OR(N628="",D628=""),"",IFERROR(INDEX('Facturi emise'!$G$5:$G$1004,MATCH(N628&amp;"|"&amp;D628,'Facturi emise'!$A$5:$A$1004,0)),""))</f>
        <v/>
      </c>
      <c r="F628" s="10" t="str">
        <f>IF(OR(N628="",D628=""),"",IFERROR(INDEX('Facturi emise'!$H$5:$H$1004,MATCH(N628&amp;"|"&amp;D628,'Facturi emise'!$A$5:$A$1004,0)),""))</f>
        <v/>
      </c>
      <c r="G628" s="24" t="str">
        <f>IF(OR(N628="",D628=""),"",IFERROR(INDEX('Facturi emise'!$I$5:$I$1004,MATCH(N628&amp;"|"&amp;D628,'Facturi emise'!$A$5:$A$1004,0)),""))</f>
        <v/>
      </c>
      <c r="H628" s="6"/>
      <c r="I628" s="14" t="str">
        <f>IF(OR(N628="",D628=""),"",IFERROR(INDEX('Facturi emise'!$J$5:$J$1004,MATCH(N628&amp;"|"&amp;D628,'Facturi emise'!$A$5:$A$1004,0)),""))</f>
        <v/>
      </c>
      <c r="J628" s="25" t="str">
        <f>IF(OR(N628="",D628=""),"",IFERROR(INDEX('Facturi emise'!$K$5:$K$1004,MATCH(N628&amp;"|"&amp;D628,'Facturi emise'!$A$5:$A$1004,0)),""))</f>
        <v/>
      </c>
      <c r="K628" s="26" t="str">
        <f t="shared" si="28"/>
        <v/>
      </c>
      <c r="L628" s="26" t="str">
        <f t="shared" si="29"/>
        <v/>
      </c>
      <c r="M628" s="27" t="str">
        <f>IF(B628="","",TRIM(IF(N628="","Factura storno nu există în registru. ",IF(ISNA(MATCH(N628&amp;"|"&amp;D628,'Facturi emise'!$A$5:$A$1004,0)),"Linia nu există în factura inițială. ",""))&amp;IF(N(H628)&lt;=0,"Lipsește cantitatea stornată. ","")&amp;IF(AND(N(I628)=IFERROR(INDEX('Facturi emise'!$J$5:$J$1004,MATCH(N628&amp;"|"&amp;D628,'Facturi emise'!$A$5:$A$1004,0)),0),SUMIFS($H$5:$H$1004,$N$5:$N$1004,N628,$D$5:$D$1004,D628,$I$5:$I$1004,I628)&gt;N(G628)),"Stornezi mai mult decât s-a facturat. ","")&amp;IF(AND(N(I628)&gt;0,N(I628)&lt;IFERROR(INDEX('Facturi emise'!$J$5:$J$1004,MATCH(N628&amp;"|"&amp;D628,'Facturi emise'!$A$5:$A$1004,0)),0)),"Reducere de preț pe unitate. ","")))</f>
        <v/>
      </c>
      <c r="N628" s="28" t="str">
        <f>IF(B628="","",IFERROR(INDEX('Registru stornări'!$D$5:$D$304,MATCH(B628,'Registru stornări'!$B$5:$B$304,0)),""))</f>
        <v/>
      </c>
    </row>
    <row r="629" spans="1:14" x14ac:dyDescent="0.2">
      <c r="A629" s="1" t="str">
        <f t="shared" si="27"/>
        <v/>
      </c>
      <c r="B629" s="9"/>
      <c r="C629" s="10" t="str">
        <f>IF(B629="","",COUNTIF(INDEX($B:$B,5):B629,B629))</f>
        <v/>
      </c>
      <c r="D629" s="9"/>
      <c r="E629" s="24" t="str">
        <f>IF(OR(N629="",D629=""),"",IFERROR(INDEX('Facturi emise'!$G$5:$G$1004,MATCH(N629&amp;"|"&amp;D629,'Facturi emise'!$A$5:$A$1004,0)),""))</f>
        <v/>
      </c>
      <c r="F629" s="10" t="str">
        <f>IF(OR(N629="",D629=""),"",IFERROR(INDEX('Facturi emise'!$H$5:$H$1004,MATCH(N629&amp;"|"&amp;D629,'Facturi emise'!$A$5:$A$1004,0)),""))</f>
        <v/>
      </c>
      <c r="G629" s="24" t="str">
        <f>IF(OR(N629="",D629=""),"",IFERROR(INDEX('Facturi emise'!$I$5:$I$1004,MATCH(N629&amp;"|"&amp;D629,'Facturi emise'!$A$5:$A$1004,0)),""))</f>
        <v/>
      </c>
      <c r="H629" s="6"/>
      <c r="I629" s="14" t="str">
        <f>IF(OR(N629="",D629=""),"",IFERROR(INDEX('Facturi emise'!$J$5:$J$1004,MATCH(N629&amp;"|"&amp;D629,'Facturi emise'!$A$5:$A$1004,0)),""))</f>
        <v/>
      </c>
      <c r="J629" s="25" t="str">
        <f>IF(OR(N629="",D629=""),"",IFERROR(INDEX('Facturi emise'!$K$5:$K$1004,MATCH(N629&amp;"|"&amp;D629,'Facturi emise'!$A$5:$A$1004,0)),""))</f>
        <v/>
      </c>
      <c r="K629" s="26" t="str">
        <f t="shared" si="28"/>
        <v/>
      </c>
      <c r="L629" s="26" t="str">
        <f t="shared" si="29"/>
        <v/>
      </c>
      <c r="M629" s="27" t="str">
        <f>IF(B629="","",TRIM(IF(N629="","Factura storno nu există în registru. ",IF(ISNA(MATCH(N629&amp;"|"&amp;D629,'Facturi emise'!$A$5:$A$1004,0)),"Linia nu există în factura inițială. ",""))&amp;IF(N(H629)&lt;=0,"Lipsește cantitatea stornată. ","")&amp;IF(AND(N(I629)=IFERROR(INDEX('Facturi emise'!$J$5:$J$1004,MATCH(N629&amp;"|"&amp;D629,'Facturi emise'!$A$5:$A$1004,0)),0),SUMIFS($H$5:$H$1004,$N$5:$N$1004,N629,$D$5:$D$1004,D629,$I$5:$I$1004,I629)&gt;N(G629)),"Stornezi mai mult decât s-a facturat. ","")&amp;IF(AND(N(I629)&gt;0,N(I629)&lt;IFERROR(INDEX('Facturi emise'!$J$5:$J$1004,MATCH(N629&amp;"|"&amp;D629,'Facturi emise'!$A$5:$A$1004,0)),0)),"Reducere de preț pe unitate. ","")))</f>
        <v/>
      </c>
      <c r="N629" s="28" t="str">
        <f>IF(B629="","",IFERROR(INDEX('Registru stornări'!$D$5:$D$304,MATCH(B629,'Registru stornări'!$B$5:$B$304,0)),""))</f>
        <v/>
      </c>
    </row>
    <row r="630" spans="1:14" x14ac:dyDescent="0.2">
      <c r="A630" s="1" t="str">
        <f t="shared" si="27"/>
        <v/>
      </c>
      <c r="B630" s="9"/>
      <c r="C630" s="10" t="str">
        <f>IF(B630="","",COUNTIF(INDEX($B:$B,5):B630,B630))</f>
        <v/>
      </c>
      <c r="D630" s="9"/>
      <c r="E630" s="24" t="str">
        <f>IF(OR(N630="",D630=""),"",IFERROR(INDEX('Facturi emise'!$G$5:$G$1004,MATCH(N630&amp;"|"&amp;D630,'Facturi emise'!$A$5:$A$1004,0)),""))</f>
        <v/>
      </c>
      <c r="F630" s="10" t="str">
        <f>IF(OR(N630="",D630=""),"",IFERROR(INDEX('Facturi emise'!$H$5:$H$1004,MATCH(N630&amp;"|"&amp;D630,'Facturi emise'!$A$5:$A$1004,0)),""))</f>
        <v/>
      </c>
      <c r="G630" s="24" t="str">
        <f>IF(OR(N630="",D630=""),"",IFERROR(INDEX('Facturi emise'!$I$5:$I$1004,MATCH(N630&amp;"|"&amp;D630,'Facturi emise'!$A$5:$A$1004,0)),""))</f>
        <v/>
      </c>
      <c r="H630" s="6"/>
      <c r="I630" s="14" t="str">
        <f>IF(OR(N630="",D630=""),"",IFERROR(INDEX('Facturi emise'!$J$5:$J$1004,MATCH(N630&amp;"|"&amp;D630,'Facturi emise'!$A$5:$A$1004,0)),""))</f>
        <v/>
      </c>
      <c r="J630" s="25" t="str">
        <f>IF(OR(N630="",D630=""),"",IFERROR(INDEX('Facturi emise'!$K$5:$K$1004,MATCH(N630&amp;"|"&amp;D630,'Facturi emise'!$A$5:$A$1004,0)),""))</f>
        <v/>
      </c>
      <c r="K630" s="26" t="str">
        <f t="shared" si="28"/>
        <v/>
      </c>
      <c r="L630" s="26" t="str">
        <f t="shared" si="29"/>
        <v/>
      </c>
      <c r="M630" s="27" t="str">
        <f>IF(B630="","",TRIM(IF(N630="","Factura storno nu există în registru. ",IF(ISNA(MATCH(N630&amp;"|"&amp;D630,'Facturi emise'!$A$5:$A$1004,0)),"Linia nu există în factura inițială. ",""))&amp;IF(N(H630)&lt;=0,"Lipsește cantitatea stornată. ","")&amp;IF(AND(N(I630)=IFERROR(INDEX('Facturi emise'!$J$5:$J$1004,MATCH(N630&amp;"|"&amp;D630,'Facturi emise'!$A$5:$A$1004,0)),0),SUMIFS($H$5:$H$1004,$N$5:$N$1004,N630,$D$5:$D$1004,D630,$I$5:$I$1004,I630)&gt;N(G630)),"Stornezi mai mult decât s-a facturat. ","")&amp;IF(AND(N(I630)&gt;0,N(I630)&lt;IFERROR(INDEX('Facturi emise'!$J$5:$J$1004,MATCH(N630&amp;"|"&amp;D630,'Facturi emise'!$A$5:$A$1004,0)),0)),"Reducere de preț pe unitate. ","")))</f>
        <v/>
      </c>
      <c r="N630" s="28" t="str">
        <f>IF(B630="","",IFERROR(INDEX('Registru stornări'!$D$5:$D$304,MATCH(B630,'Registru stornări'!$B$5:$B$304,0)),""))</f>
        <v/>
      </c>
    </row>
    <row r="631" spans="1:14" x14ac:dyDescent="0.2">
      <c r="A631" s="1" t="str">
        <f t="shared" si="27"/>
        <v/>
      </c>
      <c r="B631" s="9"/>
      <c r="C631" s="10" t="str">
        <f>IF(B631="","",COUNTIF(INDEX($B:$B,5):B631,B631))</f>
        <v/>
      </c>
      <c r="D631" s="9"/>
      <c r="E631" s="24" t="str">
        <f>IF(OR(N631="",D631=""),"",IFERROR(INDEX('Facturi emise'!$G$5:$G$1004,MATCH(N631&amp;"|"&amp;D631,'Facturi emise'!$A$5:$A$1004,0)),""))</f>
        <v/>
      </c>
      <c r="F631" s="10" t="str">
        <f>IF(OR(N631="",D631=""),"",IFERROR(INDEX('Facturi emise'!$H$5:$H$1004,MATCH(N631&amp;"|"&amp;D631,'Facturi emise'!$A$5:$A$1004,0)),""))</f>
        <v/>
      </c>
      <c r="G631" s="24" t="str">
        <f>IF(OR(N631="",D631=""),"",IFERROR(INDEX('Facturi emise'!$I$5:$I$1004,MATCH(N631&amp;"|"&amp;D631,'Facturi emise'!$A$5:$A$1004,0)),""))</f>
        <v/>
      </c>
      <c r="H631" s="6"/>
      <c r="I631" s="14" t="str">
        <f>IF(OR(N631="",D631=""),"",IFERROR(INDEX('Facturi emise'!$J$5:$J$1004,MATCH(N631&amp;"|"&amp;D631,'Facturi emise'!$A$5:$A$1004,0)),""))</f>
        <v/>
      </c>
      <c r="J631" s="25" t="str">
        <f>IF(OR(N631="",D631=""),"",IFERROR(INDEX('Facturi emise'!$K$5:$K$1004,MATCH(N631&amp;"|"&amp;D631,'Facturi emise'!$A$5:$A$1004,0)),""))</f>
        <v/>
      </c>
      <c r="K631" s="26" t="str">
        <f t="shared" si="28"/>
        <v/>
      </c>
      <c r="L631" s="26" t="str">
        <f t="shared" si="29"/>
        <v/>
      </c>
      <c r="M631" s="27" t="str">
        <f>IF(B631="","",TRIM(IF(N631="","Factura storno nu există în registru. ",IF(ISNA(MATCH(N631&amp;"|"&amp;D631,'Facturi emise'!$A$5:$A$1004,0)),"Linia nu există în factura inițială. ",""))&amp;IF(N(H631)&lt;=0,"Lipsește cantitatea stornată. ","")&amp;IF(AND(N(I631)=IFERROR(INDEX('Facturi emise'!$J$5:$J$1004,MATCH(N631&amp;"|"&amp;D631,'Facturi emise'!$A$5:$A$1004,0)),0),SUMIFS($H$5:$H$1004,$N$5:$N$1004,N631,$D$5:$D$1004,D631,$I$5:$I$1004,I631)&gt;N(G631)),"Stornezi mai mult decât s-a facturat. ","")&amp;IF(AND(N(I631)&gt;0,N(I631)&lt;IFERROR(INDEX('Facturi emise'!$J$5:$J$1004,MATCH(N631&amp;"|"&amp;D631,'Facturi emise'!$A$5:$A$1004,0)),0)),"Reducere de preț pe unitate. ","")))</f>
        <v/>
      </c>
      <c r="N631" s="28" t="str">
        <f>IF(B631="","",IFERROR(INDEX('Registru stornări'!$D$5:$D$304,MATCH(B631,'Registru stornări'!$B$5:$B$304,0)),""))</f>
        <v/>
      </c>
    </row>
    <row r="632" spans="1:14" x14ac:dyDescent="0.2">
      <c r="A632" s="1" t="str">
        <f t="shared" si="27"/>
        <v/>
      </c>
      <c r="B632" s="9"/>
      <c r="C632" s="10" t="str">
        <f>IF(B632="","",COUNTIF(INDEX($B:$B,5):B632,B632))</f>
        <v/>
      </c>
      <c r="D632" s="9"/>
      <c r="E632" s="24" t="str">
        <f>IF(OR(N632="",D632=""),"",IFERROR(INDEX('Facturi emise'!$G$5:$G$1004,MATCH(N632&amp;"|"&amp;D632,'Facturi emise'!$A$5:$A$1004,0)),""))</f>
        <v/>
      </c>
      <c r="F632" s="10" t="str">
        <f>IF(OR(N632="",D632=""),"",IFERROR(INDEX('Facturi emise'!$H$5:$H$1004,MATCH(N632&amp;"|"&amp;D632,'Facturi emise'!$A$5:$A$1004,0)),""))</f>
        <v/>
      </c>
      <c r="G632" s="24" t="str">
        <f>IF(OR(N632="",D632=""),"",IFERROR(INDEX('Facturi emise'!$I$5:$I$1004,MATCH(N632&amp;"|"&amp;D632,'Facturi emise'!$A$5:$A$1004,0)),""))</f>
        <v/>
      </c>
      <c r="H632" s="6"/>
      <c r="I632" s="14" t="str">
        <f>IF(OR(N632="",D632=""),"",IFERROR(INDEX('Facturi emise'!$J$5:$J$1004,MATCH(N632&amp;"|"&amp;D632,'Facturi emise'!$A$5:$A$1004,0)),""))</f>
        <v/>
      </c>
      <c r="J632" s="25" t="str">
        <f>IF(OR(N632="",D632=""),"",IFERROR(INDEX('Facturi emise'!$K$5:$K$1004,MATCH(N632&amp;"|"&amp;D632,'Facturi emise'!$A$5:$A$1004,0)),""))</f>
        <v/>
      </c>
      <c r="K632" s="26" t="str">
        <f t="shared" si="28"/>
        <v/>
      </c>
      <c r="L632" s="26" t="str">
        <f t="shared" si="29"/>
        <v/>
      </c>
      <c r="M632" s="27" t="str">
        <f>IF(B632="","",TRIM(IF(N632="","Factura storno nu există în registru. ",IF(ISNA(MATCH(N632&amp;"|"&amp;D632,'Facturi emise'!$A$5:$A$1004,0)),"Linia nu există în factura inițială. ",""))&amp;IF(N(H632)&lt;=0,"Lipsește cantitatea stornată. ","")&amp;IF(AND(N(I632)=IFERROR(INDEX('Facturi emise'!$J$5:$J$1004,MATCH(N632&amp;"|"&amp;D632,'Facturi emise'!$A$5:$A$1004,0)),0),SUMIFS($H$5:$H$1004,$N$5:$N$1004,N632,$D$5:$D$1004,D632,$I$5:$I$1004,I632)&gt;N(G632)),"Stornezi mai mult decât s-a facturat. ","")&amp;IF(AND(N(I632)&gt;0,N(I632)&lt;IFERROR(INDEX('Facturi emise'!$J$5:$J$1004,MATCH(N632&amp;"|"&amp;D632,'Facturi emise'!$A$5:$A$1004,0)),0)),"Reducere de preț pe unitate. ","")))</f>
        <v/>
      </c>
      <c r="N632" s="28" t="str">
        <f>IF(B632="","",IFERROR(INDEX('Registru stornări'!$D$5:$D$304,MATCH(B632,'Registru stornări'!$B$5:$B$304,0)),""))</f>
        <v/>
      </c>
    </row>
    <row r="633" spans="1:14" x14ac:dyDescent="0.2">
      <c r="A633" s="1" t="str">
        <f t="shared" si="27"/>
        <v/>
      </c>
      <c r="B633" s="9"/>
      <c r="C633" s="10" t="str">
        <f>IF(B633="","",COUNTIF(INDEX($B:$B,5):B633,B633))</f>
        <v/>
      </c>
      <c r="D633" s="9"/>
      <c r="E633" s="24" t="str">
        <f>IF(OR(N633="",D633=""),"",IFERROR(INDEX('Facturi emise'!$G$5:$G$1004,MATCH(N633&amp;"|"&amp;D633,'Facturi emise'!$A$5:$A$1004,0)),""))</f>
        <v/>
      </c>
      <c r="F633" s="10" t="str">
        <f>IF(OR(N633="",D633=""),"",IFERROR(INDEX('Facturi emise'!$H$5:$H$1004,MATCH(N633&amp;"|"&amp;D633,'Facturi emise'!$A$5:$A$1004,0)),""))</f>
        <v/>
      </c>
      <c r="G633" s="24" t="str">
        <f>IF(OR(N633="",D633=""),"",IFERROR(INDEX('Facturi emise'!$I$5:$I$1004,MATCH(N633&amp;"|"&amp;D633,'Facturi emise'!$A$5:$A$1004,0)),""))</f>
        <v/>
      </c>
      <c r="H633" s="6"/>
      <c r="I633" s="14" t="str">
        <f>IF(OR(N633="",D633=""),"",IFERROR(INDEX('Facturi emise'!$J$5:$J$1004,MATCH(N633&amp;"|"&amp;D633,'Facturi emise'!$A$5:$A$1004,0)),""))</f>
        <v/>
      </c>
      <c r="J633" s="25" t="str">
        <f>IF(OR(N633="",D633=""),"",IFERROR(INDEX('Facturi emise'!$K$5:$K$1004,MATCH(N633&amp;"|"&amp;D633,'Facturi emise'!$A$5:$A$1004,0)),""))</f>
        <v/>
      </c>
      <c r="K633" s="26" t="str">
        <f t="shared" si="28"/>
        <v/>
      </c>
      <c r="L633" s="26" t="str">
        <f t="shared" si="29"/>
        <v/>
      </c>
      <c r="M633" s="27" t="str">
        <f>IF(B633="","",TRIM(IF(N633="","Factura storno nu există în registru. ",IF(ISNA(MATCH(N633&amp;"|"&amp;D633,'Facturi emise'!$A$5:$A$1004,0)),"Linia nu există în factura inițială. ",""))&amp;IF(N(H633)&lt;=0,"Lipsește cantitatea stornată. ","")&amp;IF(AND(N(I633)=IFERROR(INDEX('Facturi emise'!$J$5:$J$1004,MATCH(N633&amp;"|"&amp;D633,'Facturi emise'!$A$5:$A$1004,0)),0),SUMIFS($H$5:$H$1004,$N$5:$N$1004,N633,$D$5:$D$1004,D633,$I$5:$I$1004,I633)&gt;N(G633)),"Stornezi mai mult decât s-a facturat. ","")&amp;IF(AND(N(I633)&gt;0,N(I633)&lt;IFERROR(INDEX('Facturi emise'!$J$5:$J$1004,MATCH(N633&amp;"|"&amp;D633,'Facturi emise'!$A$5:$A$1004,0)),0)),"Reducere de preț pe unitate. ","")))</f>
        <v/>
      </c>
      <c r="N633" s="28" t="str">
        <f>IF(B633="","",IFERROR(INDEX('Registru stornări'!$D$5:$D$304,MATCH(B633,'Registru stornări'!$B$5:$B$304,0)),""))</f>
        <v/>
      </c>
    </row>
    <row r="634" spans="1:14" x14ac:dyDescent="0.2">
      <c r="A634" s="1" t="str">
        <f t="shared" si="27"/>
        <v/>
      </c>
      <c r="B634" s="9"/>
      <c r="C634" s="10" t="str">
        <f>IF(B634="","",COUNTIF(INDEX($B:$B,5):B634,B634))</f>
        <v/>
      </c>
      <c r="D634" s="9"/>
      <c r="E634" s="24" t="str">
        <f>IF(OR(N634="",D634=""),"",IFERROR(INDEX('Facturi emise'!$G$5:$G$1004,MATCH(N634&amp;"|"&amp;D634,'Facturi emise'!$A$5:$A$1004,0)),""))</f>
        <v/>
      </c>
      <c r="F634" s="10" t="str">
        <f>IF(OR(N634="",D634=""),"",IFERROR(INDEX('Facturi emise'!$H$5:$H$1004,MATCH(N634&amp;"|"&amp;D634,'Facturi emise'!$A$5:$A$1004,0)),""))</f>
        <v/>
      </c>
      <c r="G634" s="24" t="str">
        <f>IF(OR(N634="",D634=""),"",IFERROR(INDEX('Facturi emise'!$I$5:$I$1004,MATCH(N634&amp;"|"&amp;D634,'Facturi emise'!$A$5:$A$1004,0)),""))</f>
        <v/>
      </c>
      <c r="H634" s="6"/>
      <c r="I634" s="14" t="str">
        <f>IF(OR(N634="",D634=""),"",IFERROR(INDEX('Facturi emise'!$J$5:$J$1004,MATCH(N634&amp;"|"&amp;D634,'Facturi emise'!$A$5:$A$1004,0)),""))</f>
        <v/>
      </c>
      <c r="J634" s="25" t="str">
        <f>IF(OR(N634="",D634=""),"",IFERROR(INDEX('Facturi emise'!$K$5:$K$1004,MATCH(N634&amp;"|"&amp;D634,'Facturi emise'!$A$5:$A$1004,0)),""))</f>
        <v/>
      </c>
      <c r="K634" s="26" t="str">
        <f t="shared" si="28"/>
        <v/>
      </c>
      <c r="L634" s="26" t="str">
        <f t="shared" si="29"/>
        <v/>
      </c>
      <c r="M634" s="27" t="str">
        <f>IF(B634="","",TRIM(IF(N634="","Factura storno nu există în registru. ",IF(ISNA(MATCH(N634&amp;"|"&amp;D634,'Facturi emise'!$A$5:$A$1004,0)),"Linia nu există în factura inițială. ",""))&amp;IF(N(H634)&lt;=0,"Lipsește cantitatea stornată. ","")&amp;IF(AND(N(I634)=IFERROR(INDEX('Facturi emise'!$J$5:$J$1004,MATCH(N634&amp;"|"&amp;D634,'Facturi emise'!$A$5:$A$1004,0)),0),SUMIFS($H$5:$H$1004,$N$5:$N$1004,N634,$D$5:$D$1004,D634,$I$5:$I$1004,I634)&gt;N(G634)),"Stornezi mai mult decât s-a facturat. ","")&amp;IF(AND(N(I634)&gt;0,N(I634)&lt;IFERROR(INDEX('Facturi emise'!$J$5:$J$1004,MATCH(N634&amp;"|"&amp;D634,'Facturi emise'!$A$5:$A$1004,0)),0)),"Reducere de preț pe unitate. ","")))</f>
        <v/>
      </c>
      <c r="N634" s="28" t="str">
        <f>IF(B634="","",IFERROR(INDEX('Registru stornări'!$D$5:$D$304,MATCH(B634,'Registru stornări'!$B$5:$B$304,0)),""))</f>
        <v/>
      </c>
    </row>
    <row r="635" spans="1:14" x14ac:dyDescent="0.2">
      <c r="A635" s="1" t="str">
        <f t="shared" si="27"/>
        <v/>
      </c>
      <c r="B635" s="9"/>
      <c r="C635" s="10" t="str">
        <f>IF(B635="","",COUNTIF(INDEX($B:$B,5):B635,B635))</f>
        <v/>
      </c>
      <c r="D635" s="9"/>
      <c r="E635" s="24" t="str">
        <f>IF(OR(N635="",D635=""),"",IFERROR(INDEX('Facturi emise'!$G$5:$G$1004,MATCH(N635&amp;"|"&amp;D635,'Facturi emise'!$A$5:$A$1004,0)),""))</f>
        <v/>
      </c>
      <c r="F635" s="10" t="str">
        <f>IF(OR(N635="",D635=""),"",IFERROR(INDEX('Facturi emise'!$H$5:$H$1004,MATCH(N635&amp;"|"&amp;D635,'Facturi emise'!$A$5:$A$1004,0)),""))</f>
        <v/>
      </c>
      <c r="G635" s="24" t="str">
        <f>IF(OR(N635="",D635=""),"",IFERROR(INDEX('Facturi emise'!$I$5:$I$1004,MATCH(N635&amp;"|"&amp;D635,'Facturi emise'!$A$5:$A$1004,0)),""))</f>
        <v/>
      </c>
      <c r="H635" s="6"/>
      <c r="I635" s="14" t="str">
        <f>IF(OR(N635="",D635=""),"",IFERROR(INDEX('Facturi emise'!$J$5:$J$1004,MATCH(N635&amp;"|"&amp;D635,'Facturi emise'!$A$5:$A$1004,0)),""))</f>
        <v/>
      </c>
      <c r="J635" s="25" t="str">
        <f>IF(OR(N635="",D635=""),"",IFERROR(INDEX('Facturi emise'!$K$5:$K$1004,MATCH(N635&amp;"|"&amp;D635,'Facturi emise'!$A$5:$A$1004,0)),""))</f>
        <v/>
      </c>
      <c r="K635" s="26" t="str">
        <f t="shared" si="28"/>
        <v/>
      </c>
      <c r="L635" s="26" t="str">
        <f t="shared" si="29"/>
        <v/>
      </c>
      <c r="M635" s="27" t="str">
        <f>IF(B635="","",TRIM(IF(N635="","Factura storno nu există în registru. ",IF(ISNA(MATCH(N635&amp;"|"&amp;D635,'Facturi emise'!$A$5:$A$1004,0)),"Linia nu există în factura inițială. ",""))&amp;IF(N(H635)&lt;=0,"Lipsește cantitatea stornată. ","")&amp;IF(AND(N(I635)=IFERROR(INDEX('Facturi emise'!$J$5:$J$1004,MATCH(N635&amp;"|"&amp;D635,'Facturi emise'!$A$5:$A$1004,0)),0),SUMIFS($H$5:$H$1004,$N$5:$N$1004,N635,$D$5:$D$1004,D635,$I$5:$I$1004,I635)&gt;N(G635)),"Stornezi mai mult decât s-a facturat. ","")&amp;IF(AND(N(I635)&gt;0,N(I635)&lt;IFERROR(INDEX('Facturi emise'!$J$5:$J$1004,MATCH(N635&amp;"|"&amp;D635,'Facturi emise'!$A$5:$A$1004,0)),0)),"Reducere de preț pe unitate. ","")))</f>
        <v/>
      </c>
      <c r="N635" s="28" t="str">
        <f>IF(B635="","",IFERROR(INDEX('Registru stornări'!$D$5:$D$304,MATCH(B635,'Registru stornări'!$B$5:$B$304,0)),""))</f>
        <v/>
      </c>
    </row>
    <row r="636" spans="1:14" x14ac:dyDescent="0.2">
      <c r="A636" s="1" t="str">
        <f t="shared" si="27"/>
        <v/>
      </c>
      <c r="B636" s="9"/>
      <c r="C636" s="10" t="str">
        <f>IF(B636="","",COUNTIF(INDEX($B:$B,5):B636,B636))</f>
        <v/>
      </c>
      <c r="D636" s="9"/>
      <c r="E636" s="24" t="str">
        <f>IF(OR(N636="",D636=""),"",IFERROR(INDEX('Facturi emise'!$G$5:$G$1004,MATCH(N636&amp;"|"&amp;D636,'Facturi emise'!$A$5:$A$1004,0)),""))</f>
        <v/>
      </c>
      <c r="F636" s="10" t="str">
        <f>IF(OR(N636="",D636=""),"",IFERROR(INDEX('Facturi emise'!$H$5:$H$1004,MATCH(N636&amp;"|"&amp;D636,'Facturi emise'!$A$5:$A$1004,0)),""))</f>
        <v/>
      </c>
      <c r="G636" s="24" t="str">
        <f>IF(OR(N636="",D636=""),"",IFERROR(INDEX('Facturi emise'!$I$5:$I$1004,MATCH(N636&amp;"|"&amp;D636,'Facturi emise'!$A$5:$A$1004,0)),""))</f>
        <v/>
      </c>
      <c r="H636" s="6"/>
      <c r="I636" s="14" t="str">
        <f>IF(OR(N636="",D636=""),"",IFERROR(INDEX('Facturi emise'!$J$5:$J$1004,MATCH(N636&amp;"|"&amp;D636,'Facturi emise'!$A$5:$A$1004,0)),""))</f>
        <v/>
      </c>
      <c r="J636" s="25" t="str">
        <f>IF(OR(N636="",D636=""),"",IFERROR(INDEX('Facturi emise'!$K$5:$K$1004,MATCH(N636&amp;"|"&amp;D636,'Facturi emise'!$A$5:$A$1004,0)),""))</f>
        <v/>
      </c>
      <c r="K636" s="26" t="str">
        <f t="shared" si="28"/>
        <v/>
      </c>
      <c r="L636" s="26" t="str">
        <f t="shared" si="29"/>
        <v/>
      </c>
      <c r="M636" s="27" t="str">
        <f>IF(B636="","",TRIM(IF(N636="","Factura storno nu există în registru. ",IF(ISNA(MATCH(N636&amp;"|"&amp;D636,'Facturi emise'!$A$5:$A$1004,0)),"Linia nu există în factura inițială. ",""))&amp;IF(N(H636)&lt;=0,"Lipsește cantitatea stornată. ","")&amp;IF(AND(N(I636)=IFERROR(INDEX('Facturi emise'!$J$5:$J$1004,MATCH(N636&amp;"|"&amp;D636,'Facturi emise'!$A$5:$A$1004,0)),0),SUMIFS($H$5:$H$1004,$N$5:$N$1004,N636,$D$5:$D$1004,D636,$I$5:$I$1004,I636)&gt;N(G636)),"Stornezi mai mult decât s-a facturat. ","")&amp;IF(AND(N(I636)&gt;0,N(I636)&lt;IFERROR(INDEX('Facturi emise'!$J$5:$J$1004,MATCH(N636&amp;"|"&amp;D636,'Facturi emise'!$A$5:$A$1004,0)),0)),"Reducere de preț pe unitate. ","")))</f>
        <v/>
      </c>
      <c r="N636" s="28" t="str">
        <f>IF(B636="","",IFERROR(INDEX('Registru stornări'!$D$5:$D$304,MATCH(B636,'Registru stornări'!$B$5:$B$304,0)),""))</f>
        <v/>
      </c>
    </row>
    <row r="637" spans="1:14" x14ac:dyDescent="0.2">
      <c r="A637" s="1" t="str">
        <f t="shared" si="27"/>
        <v/>
      </c>
      <c r="B637" s="9"/>
      <c r="C637" s="10" t="str">
        <f>IF(B637="","",COUNTIF(INDEX($B:$B,5):B637,B637))</f>
        <v/>
      </c>
      <c r="D637" s="9"/>
      <c r="E637" s="24" t="str">
        <f>IF(OR(N637="",D637=""),"",IFERROR(INDEX('Facturi emise'!$G$5:$G$1004,MATCH(N637&amp;"|"&amp;D637,'Facturi emise'!$A$5:$A$1004,0)),""))</f>
        <v/>
      </c>
      <c r="F637" s="10" t="str">
        <f>IF(OR(N637="",D637=""),"",IFERROR(INDEX('Facturi emise'!$H$5:$H$1004,MATCH(N637&amp;"|"&amp;D637,'Facturi emise'!$A$5:$A$1004,0)),""))</f>
        <v/>
      </c>
      <c r="G637" s="24" t="str">
        <f>IF(OR(N637="",D637=""),"",IFERROR(INDEX('Facturi emise'!$I$5:$I$1004,MATCH(N637&amp;"|"&amp;D637,'Facturi emise'!$A$5:$A$1004,0)),""))</f>
        <v/>
      </c>
      <c r="H637" s="6"/>
      <c r="I637" s="14" t="str">
        <f>IF(OR(N637="",D637=""),"",IFERROR(INDEX('Facturi emise'!$J$5:$J$1004,MATCH(N637&amp;"|"&amp;D637,'Facturi emise'!$A$5:$A$1004,0)),""))</f>
        <v/>
      </c>
      <c r="J637" s="25" t="str">
        <f>IF(OR(N637="",D637=""),"",IFERROR(INDEX('Facturi emise'!$K$5:$K$1004,MATCH(N637&amp;"|"&amp;D637,'Facturi emise'!$A$5:$A$1004,0)),""))</f>
        <v/>
      </c>
      <c r="K637" s="26" t="str">
        <f t="shared" si="28"/>
        <v/>
      </c>
      <c r="L637" s="26" t="str">
        <f t="shared" si="29"/>
        <v/>
      </c>
      <c r="M637" s="27" t="str">
        <f>IF(B637="","",TRIM(IF(N637="","Factura storno nu există în registru. ",IF(ISNA(MATCH(N637&amp;"|"&amp;D637,'Facturi emise'!$A$5:$A$1004,0)),"Linia nu există în factura inițială. ",""))&amp;IF(N(H637)&lt;=0,"Lipsește cantitatea stornată. ","")&amp;IF(AND(N(I637)=IFERROR(INDEX('Facturi emise'!$J$5:$J$1004,MATCH(N637&amp;"|"&amp;D637,'Facturi emise'!$A$5:$A$1004,0)),0),SUMIFS($H$5:$H$1004,$N$5:$N$1004,N637,$D$5:$D$1004,D637,$I$5:$I$1004,I637)&gt;N(G637)),"Stornezi mai mult decât s-a facturat. ","")&amp;IF(AND(N(I637)&gt;0,N(I637)&lt;IFERROR(INDEX('Facturi emise'!$J$5:$J$1004,MATCH(N637&amp;"|"&amp;D637,'Facturi emise'!$A$5:$A$1004,0)),0)),"Reducere de preț pe unitate. ","")))</f>
        <v/>
      </c>
      <c r="N637" s="28" t="str">
        <f>IF(B637="","",IFERROR(INDEX('Registru stornări'!$D$5:$D$304,MATCH(B637,'Registru stornări'!$B$5:$B$304,0)),""))</f>
        <v/>
      </c>
    </row>
    <row r="638" spans="1:14" x14ac:dyDescent="0.2">
      <c r="A638" s="1" t="str">
        <f t="shared" si="27"/>
        <v/>
      </c>
      <c r="B638" s="9"/>
      <c r="C638" s="10" t="str">
        <f>IF(B638="","",COUNTIF(INDEX($B:$B,5):B638,B638))</f>
        <v/>
      </c>
      <c r="D638" s="9"/>
      <c r="E638" s="24" t="str">
        <f>IF(OR(N638="",D638=""),"",IFERROR(INDEX('Facturi emise'!$G$5:$G$1004,MATCH(N638&amp;"|"&amp;D638,'Facturi emise'!$A$5:$A$1004,0)),""))</f>
        <v/>
      </c>
      <c r="F638" s="10" t="str">
        <f>IF(OR(N638="",D638=""),"",IFERROR(INDEX('Facturi emise'!$H$5:$H$1004,MATCH(N638&amp;"|"&amp;D638,'Facturi emise'!$A$5:$A$1004,0)),""))</f>
        <v/>
      </c>
      <c r="G638" s="24" t="str">
        <f>IF(OR(N638="",D638=""),"",IFERROR(INDEX('Facturi emise'!$I$5:$I$1004,MATCH(N638&amp;"|"&amp;D638,'Facturi emise'!$A$5:$A$1004,0)),""))</f>
        <v/>
      </c>
      <c r="H638" s="6"/>
      <c r="I638" s="14" t="str">
        <f>IF(OR(N638="",D638=""),"",IFERROR(INDEX('Facturi emise'!$J$5:$J$1004,MATCH(N638&amp;"|"&amp;D638,'Facturi emise'!$A$5:$A$1004,0)),""))</f>
        <v/>
      </c>
      <c r="J638" s="25" t="str">
        <f>IF(OR(N638="",D638=""),"",IFERROR(INDEX('Facturi emise'!$K$5:$K$1004,MATCH(N638&amp;"|"&amp;D638,'Facturi emise'!$A$5:$A$1004,0)),""))</f>
        <v/>
      </c>
      <c r="K638" s="26" t="str">
        <f t="shared" si="28"/>
        <v/>
      </c>
      <c r="L638" s="26" t="str">
        <f t="shared" si="29"/>
        <v/>
      </c>
      <c r="M638" s="27" t="str">
        <f>IF(B638="","",TRIM(IF(N638="","Factura storno nu există în registru. ",IF(ISNA(MATCH(N638&amp;"|"&amp;D638,'Facturi emise'!$A$5:$A$1004,0)),"Linia nu există în factura inițială. ",""))&amp;IF(N(H638)&lt;=0,"Lipsește cantitatea stornată. ","")&amp;IF(AND(N(I638)=IFERROR(INDEX('Facturi emise'!$J$5:$J$1004,MATCH(N638&amp;"|"&amp;D638,'Facturi emise'!$A$5:$A$1004,0)),0),SUMIFS($H$5:$H$1004,$N$5:$N$1004,N638,$D$5:$D$1004,D638,$I$5:$I$1004,I638)&gt;N(G638)),"Stornezi mai mult decât s-a facturat. ","")&amp;IF(AND(N(I638)&gt;0,N(I638)&lt;IFERROR(INDEX('Facturi emise'!$J$5:$J$1004,MATCH(N638&amp;"|"&amp;D638,'Facturi emise'!$A$5:$A$1004,0)),0)),"Reducere de preț pe unitate. ","")))</f>
        <v/>
      </c>
      <c r="N638" s="28" t="str">
        <f>IF(B638="","",IFERROR(INDEX('Registru stornări'!$D$5:$D$304,MATCH(B638,'Registru stornări'!$B$5:$B$304,0)),""))</f>
        <v/>
      </c>
    </row>
    <row r="639" spans="1:14" x14ac:dyDescent="0.2">
      <c r="A639" s="1" t="str">
        <f t="shared" si="27"/>
        <v/>
      </c>
      <c r="B639" s="9"/>
      <c r="C639" s="10" t="str">
        <f>IF(B639="","",COUNTIF(INDEX($B:$B,5):B639,B639))</f>
        <v/>
      </c>
      <c r="D639" s="9"/>
      <c r="E639" s="24" t="str">
        <f>IF(OR(N639="",D639=""),"",IFERROR(INDEX('Facturi emise'!$G$5:$G$1004,MATCH(N639&amp;"|"&amp;D639,'Facturi emise'!$A$5:$A$1004,0)),""))</f>
        <v/>
      </c>
      <c r="F639" s="10" t="str">
        <f>IF(OR(N639="",D639=""),"",IFERROR(INDEX('Facturi emise'!$H$5:$H$1004,MATCH(N639&amp;"|"&amp;D639,'Facturi emise'!$A$5:$A$1004,0)),""))</f>
        <v/>
      </c>
      <c r="G639" s="24" t="str">
        <f>IF(OR(N639="",D639=""),"",IFERROR(INDEX('Facturi emise'!$I$5:$I$1004,MATCH(N639&amp;"|"&amp;D639,'Facturi emise'!$A$5:$A$1004,0)),""))</f>
        <v/>
      </c>
      <c r="H639" s="6"/>
      <c r="I639" s="14" t="str">
        <f>IF(OR(N639="",D639=""),"",IFERROR(INDEX('Facturi emise'!$J$5:$J$1004,MATCH(N639&amp;"|"&amp;D639,'Facturi emise'!$A$5:$A$1004,0)),""))</f>
        <v/>
      </c>
      <c r="J639" s="25" t="str">
        <f>IF(OR(N639="",D639=""),"",IFERROR(INDEX('Facturi emise'!$K$5:$K$1004,MATCH(N639&amp;"|"&amp;D639,'Facturi emise'!$A$5:$A$1004,0)),""))</f>
        <v/>
      </c>
      <c r="K639" s="26" t="str">
        <f t="shared" si="28"/>
        <v/>
      </c>
      <c r="L639" s="26" t="str">
        <f t="shared" si="29"/>
        <v/>
      </c>
      <c r="M639" s="27" t="str">
        <f>IF(B639="","",TRIM(IF(N639="","Factura storno nu există în registru. ",IF(ISNA(MATCH(N639&amp;"|"&amp;D639,'Facturi emise'!$A$5:$A$1004,0)),"Linia nu există în factura inițială. ",""))&amp;IF(N(H639)&lt;=0,"Lipsește cantitatea stornată. ","")&amp;IF(AND(N(I639)=IFERROR(INDEX('Facturi emise'!$J$5:$J$1004,MATCH(N639&amp;"|"&amp;D639,'Facturi emise'!$A$5:$A$1004,0)),0),SUMIFS($H$5:$H$1004,$N$5:$N$1004,N639,$D$5:$D$1004,D639,$I$5:$I$1004,I639)&gt;N(G639)),"Stornezi mai mult decât s-a facturat. ","")&amp;IF(AND(N(I639)&gt;0,N(I639)&lt;IFERROR(INDEX('Facturi emise'!$J$5:$J$1004,MATCH(N639&amp;"|"&amp;D639,'Facturi emise'!$A$5:$A$1004,0)),0)),"Reducere de preț pe unitate. ","")))</f>
        <v/>
      </c>
      <c r="N639" s="28" t="str">
        <f>IF(B639="","",IFERROR(INDEX('Registru stornări'!$D$5:$D$304,MATCH(B639,'Registru stornări'!$B$5:$B$304,0)),""))</f>
        <v/>
      </c>
    </row>
    <row r="640" spans="1:14" x14ac:dyDescent="0.2">
      <c r="A640" s="1" t="str">
        <f t="shared" si="27"/>
        <v/>
      </c>
      <c r="B640" s="9"/>
      <c r="C640" s="10" t="str">
        <f>IF(B640="","",COUNTIF(INDEX($B:$B,5):B640,B640))</f>
        <v/>
      </c>
      <c r="D640" s="9"/>
      <c r="E640" s="24" t="str">
        <f>IF(OR(N640="",D640=""),"",IFERROR(INDEX('Facturi emise'!$G$5:$G$1004,MATCH(N640&amp;"|"&amp;D640,'Facturi emise'!$A$5:$A$1004,0)),""))</f>
        <v/>
      </c>
      <c r="F640" s="10" t="str">
        <f>IF(OR(N640="",D640=""),"",IFERROR(INDEX('Facturi emise'!$H$5:$H$1004,MATCH(N640&amp;"|"&amp;D640,'Facturi emise'!$A$5:$A$1004,0)),""))</f>
        <v/>
      </c>
      <c r="G640" s="24" t="str">
        <f>IF(OR(N640="",D640=""),"",IFERROR(INDEX('Facturi emise'!$I$5:$I$1004,MATCH(N640&amp;"|"&amp;D640,'Facturi emise'!$A$5:$A$1004,0)),""))</f>
        <v/>
      </c>
      <c r="H640" s="6"/>
      <c r="I640" s="14" t="str">
        <f>IF(OR(N640="",D640=""),"",IFERROR(INDEX('Facturi emise'!$J$5:$J$1004,MATCH(N640&amp;"|"&amp;D640,'Facturi emise'!$A$5:$A$1004,0)),""))</f>
        <v/>
      </c>
      <c r="J640" s="25" t="str">
        <f>IF(OR(N640="",D640=""),"",IFERROR(INDEX('Facturi emise'!$K$5:$K$1004,MATCH(N640&amp;"|"&amp;D640,'Facturi emise'!$A$5:$A$1004,0)),""))</f>
        <v/>
      </c>
      <c r="K640" s="26" t="str">
        <f t="shared" si="28"/>
        <v/>
      </c>
      <c r="L640" s="26" t="str">
        <f t="shared" si="29"/>
        <v/>
      </c>
      <c r="M640" s="27" t="str">
        <f>IF(B640="","",TRIM(IF(N640="","Factura storno nu există în registru. ",IF(ISNA(MATCH(N640&amp;"|"&amp;D640,'Facturi emise'!$A$5:$A$1004,0)),"Linia nu există în factura inițială. ",""))&amp;IF(N(H640)&lt;=0,"Lipsește cantitatea stornată. ","")&amp;IF(AND(N(I640)=IFERROR(INDEX('Facturi emise'!$J$5:$J$1004,MATCH(N640&amp;"|"&amp;D640,'Facturi emise'!$A$5:$A$1004,0)),0),SUMIFS($H$5:$H$1004,$N$5:$N$1004,N640,$D$5:$D$1004,D640,$I$5:$I$1004,I640)&gt;N(G640)),"Stornezi mai mult decât s-a facturat. ","")&amp;IF(AND(N(I640)&gt;0,N(I640)&lt;IFERROR(INDEX('Facturi emise'!$J$5:$J$1004,MATCH(N640&amp;"|"&amp;D640,'Facturi emise'!$A$5:$A$1004,0)),0)),"Reducere de preț pe unitate. ","")))</f>
        <v/>
      </c>
      <c r="N640" s="28" t="str">
        <f>IF(B640="","",IFERROR(INDEX('Registru stornări'!$D$5:$D$304,MATCH(B640,'Registru stornări'!$B$5:$B$304,0)),""))</f>
        <v/>
      </c>
    </row>
    <row r="641" spans="1:14" x14ac:dyDescent="0.2">
      <c r="A641" s="1" t="str">
        <f t="shared" si="27"/>
        <v/>
      </c>
      <c r="B641" s="9"/>
      <c r="C641" s="10" t="str">
        <f>IF(B641="","",COUNTIF(INDEX($B:$B,5):B641,B641))</f>
        <v/>
      </c>
      <c r="D641" s="9"/>
      <c r="E641" s="24" t="str">
        <f>IF(OR(N641="",D641=""),"",IFERROR(INDEX('Facturi emise'!$G$5:$G$1004,MATCH(N641&amp;"|"&amp;D641,'Facturi emise'!$A$5:$A$1004,0)),""))</f>
        <v/>
      </c>
      <c r="F641" s="10" t="str">
        <f>IF(OR(N641="",D641=""),"",IFERROR(INDEX('Facturi emise'!$H$5:$H$1004,MATCH(N641&amp;"|"&amp;D641,'Facturi emise'!$A$5:$A$1004,0)),""))</f>
        <v/>
      </c>
      <c r="G641" s="24" t="str">
        <f>IF(OR(N641="",D641=""),"",IFERROR(INDEX('Facturi emise'!$I$5:$I$1004,MATCH(N641&amp;"|"&amp;D641,'Facturi emise'!$A$5:$A$1004,0)),""))</f>
        <v/>
      </c>
      <c r="H641" s="6"/>
      <c r="I641" s="14" t="str">
        <f>IF(OR(N641="",D641=""),"",IFERROR(INDEX('Facturi emise'!$J$5:$J$1004,MATCH(N641&amp;"|"&amp;D641,'Facturi emise'!$A$5:$A$1004,0)),""))</f>
        <v/>
      </c>
      <c r="J641" s="25" t="str">
        <f>IF(OR(N641="",D641=""),"",IFERROR(INDEX('Facturi emise'!$K$5:$K$1004,MATCH(N641&amp;"|"&amp;D641,'Facturi emise'!$A$5:$A$1004,0)),""))</f>
        <v/>
      </c>
      <c r="K641" s="26" t="str">
        <f t="shared" si="28"/>
        <v/>
      </c>
      <c r="L641" s="26" t="str">
        <f t="shared" si="29"/>
        <v/>
      </c>
      <c r="M641" s="27" t="str">
        <f>IF(B641="","",TRIM(IF(N641="","Factura storno nu există în registru. ",IF(ISNA(MATCH(N641&amp;"|"&amp;D641,'Facturi emise'!$A$5:$A$1004,0)),"Linia nu există în factura inițială. ",""))&amp;IF(N(H641)&lt;=0,"Lipsește cantitatea stornată. ","")&amp;IF(AND(N(I641)=IFERROR(INDEX('Facturi emise'!$J$5:$J$1004,MATCH(N641&amp;"|"&amp;D641,'Facturi emise'!$A$5:$A$1004,0)),0),SUMIFS($H$5:$H$1004,$N$5:$N$1004,N641,$D$5:$D$1004,D641,$I$5:$I$1004,I641)&gt;N(G641)),"Stornezi mai mult decât s-a facturat. ","")&amp;IF(AND(N(I641)&gt;0,N(I641)&lt;IFERROR(INDEX('Facturi emise'!$J$5:$J$1004,MATCH(N641&amp;"|"&amp;D641,'Facturi emise'!$A$5:$A$1004,0)),0)),"Reducere de preț pe unitate. ","")))</f>
        <v/>
      </c>
      <c r="N641" s="28" t="str">
        <f>IF(B641="","",IFERROR(INDEX('Registru stornări'!$D$5:$D$304,MATCH(B641,'Registru stornări'!$B$5:$B$304,0)),""))</f>
        <v/>
      </c>
    </row>
    <row r="642" spans="1:14" x14ac:dyDescent="0.2">
      <c r="A642" s="1" t="str">
        <f t="shared" si="27"/>
        <v/>
      </c>
      <c r="B642" s="9"/>
      <c r="C642" s="10" t="str">
        <f>IF(B642="","",COUNTIF(INDEX($B:$B,5):B642,B642))</f>
        <v/>
      </c>
      <c r="D642" s="9"/>
      <c r="E642" s="24" t="str">
        <f>IF(OR(N642="",D642=""),"",IFERROR(INDEX('Facturi emise'!$G$5:$G$1004,MATCH(N642&amp;"|"&amp;D642,'Facturi emise'!$A$5:$A$1004,0)),""))</f>
        <v/>
      </c>
      <c r="F642" s="10" t="str">
        <f>IF(OR(N642="",D642=""),"",IFERROR(INDEX('Facturi emise'!$H$5:$H$1004,MATCH(N642&amp;"|"&amp;D642,'Facturi emise'!$A$5:$A$1004,0)),""))</f>
        <v/>
      </c>
      <c r="G642" s="24" t="str">
        <f>IF(OR(N642="",D642=""),"",IFERROR(INDEX('Facturi emise'!$I$5:$I$1004,MATCH(N642&amp;"|"&amp;D642,'Facturi emise'!$A$5:$A$1004,0)),""))</f>
        <v/>
      </c>
      <c r="H642" s="6"/>
      <c r="I642" s="14" t="str">
        <f>IF(OR(N642="",D642=""),"",IFERROR(INDEX('Facturi emise'!$J$5:$J$1004,MATCH(N642&amp;"|"&amp;D642,'Facturi emise'!$A$5:$A$1004,0)),""))</f>
        <v/>
      </c>
      <c r="J642" s="25" t="str">
        <f>IF(OR(N642="",D642=""),"",IFERROR(INDEX('Facturi emise'!$K$5:$K$1004,MATCH(N642&amp;"|"&amp;D642,'Facturi emise'!$A$5:$A$1004,0)),""))</f>
        <v/>
      </c>
      <c r="K642" s="26" t="str">
        <f t="shared" si="28"/>
        <v/>
      </c>
      <c r="L642" s="26" t="str">
        <f t="shared" si="29"/>
        <v/>
      </c>
      <c r="M642" s="27" t="str">
        <f>IF(B642="","",TRIM(IF(N642="","Factura storno nu există în registru. ",IF(ISNA(MATCH(N642&amp;"|"&amp;D642,'Facturi emise'!$A$5:$A$1004,0)),"Linia nu există în factura inițială. ",""))&amp;IF(N(H642)&lt;=0,"Lipsește cantitatea stornată. ","")&amp;IF(AND(N(I642)=IFERROR(INDEX('Facturi emise'!$J$5:$J$1004,MATCH(N642&amp;"|"&amp;D642,'Facturi emise'!$A$5:$A$1004,0)),0),SUMIFS($H$5:$H$1004,$N$5:$N$1004,N642,$D$5:$D$1004,D642,$I$5:$I$1004,I642)&gt;N(G642)),"Stornezi mai mult decât s-a facturat. ","")&amp;IF(AND(N(I642)&gt;0,N(I642)&lt;IFERROR(INDEX('Facturi emise'!$J$5:$J$1004,MATCH(N642&amp;"|"&amp;D642,'Facturi emise'!$A$5:$A$1004,0)),0)),"Reducere de preț pe unitate. ","")))</f>
        <v/>
      </c>
      <c r="N642" s="28" t="str">
        <f>IF(B642="","",IFERROR(INDEX('Registru stornări'!$D$5:$D$304,MATCH(B642,'Registru stornări'!$B$5:$B$304,0)),""))</f>
        <v/>
      </c>
    </row>
    <row r="643" spans="1:14" x14ac:dyDescent="0.2">
      <c r="A643" s="1" t="str">
        <f t="shared" si="27"/>
        <v/>
      </c>
      <c r="B643" s="9"/>
      <c r="C643" s="10" t="str">
        <f>IF(B643="","",COUNTIF(INDEX($B:$B,5):B643,B643))</f>
        <v/>
      </c>
      <c r="D643" s="9"/>
      <c r="E643" s="24" t="str">
        <f>IF(OR(N643="",D643=""),"",IFERROR(INDEX('Facturi emise'!$G$5:$G$1004,MATCH(N643&amp;"|"&amp;D643,'Facturi emise'!$A$5:$A$1004,0)),""))</f>
        <v/>
      </c>
      <c r="F643" s="10" t="str">
        <f>IF(OR(N643="",D643=""),"",IFERROR(INDEX('Facturi emise'!$H$5:$H$1004,MATCH(N643&amp;"|"&amp;D643,'Facturi emise'!$A$5:$A$1004,0)),""))</f>
        <v/>
      </c>
      <c r="G643" s="24" t="str">
        <f>IF(OR(N643="",D643=""),"",IFERROR(INDEX('Facturi emise'!$I$5:$I$1004,MATCH(N643&amp;"|"&amp;D643,'Facturi emise'!$A$5:$A$1004,0)),""))</f>
        <v/>
      </c>
      <c r="H643" s="6"/>
      <c r="I643" s="14" t="str">
        <f>IF(OR(N643="",D643=""),"",IFERROR(INDEX('Facturi emise'!$J$5:$J$1004,MATCH(N643&amp;"|"&amp;D643,'Facturi emise'!$A$5:$A$1004,0)),""))</f>
        <v/>
      </c>
      <c r="J643" s="25" t="str">
        <f>IF(OR(N643="",D643=""),"",IFERROR(INDEX('Facturi emise'!$K$5:$K$1004,MATCH(N643&amp;"|"&amp;D643,'Facturi emise'!$A$5:$A$1004,0)),""))</f>
        <v/>
      </c>
      <c r="K643" s="26" t="str">
        <f t="shared" si="28"/>
        <v/>
      </c>
      <c r="L643" s="26" t="str">
        <f t="shared" si="29"/>
        <v/>
      </c>
      <c r="M643" s="27" t="str">
        <f>IF(B643="","",TRIM(IF(N643="","Factura storno nu există în registru. ",IF(ISNA(MATCH(N643&amp;"|"&amp;D643,'Facturi emise'!$A$5:$A$1004,0)),"Linia nu există în factura inițială. ",""))&amp;IF(N(H643)&lt;=0,"Lipsește cantitatea stornată. ","")&amp;IF(AND(N(I643)=IFERROR(INDEX('Facturi emise'!$J$5:$J$1004,MATCH(N643&amp;"|"&amp;D643,'Facturi emise'!$A$5:$A$1004,0)),0),SUMIFS($H$5:$H$1004,$N$5:$N$1004,N643,$D$5:$D$1004,D643,$I$5:$I$1004,I643)&gt;N(G643)),"Stornezi mai mult decât s-a facturat. ","")&amp;IF(AND(N(I643)&gt;0,N(I643)&lt;IFERROR(INDEX('Facturi emise'!$J$5:$J$1004,MATCH(N643&amp;"|"&amp;D643,'Facturi emise'!$A$5:$A$1004,0)),0)),"Reducere de preț pe unitate. ","")))</f>
        <v/>
      </c>
      <c r="N643" s="28" t="str">
        <f>IF(B643="","",IFERROR(INDEX('Registru stornări'!$D$5:$D$304,MATCH(B643,'Registru stornări'!$B$5:$B$304,0)),""))</f>
        <v/>
      </c>
    </row>
    <row r="644" spans="1:14" x14ac:dyDescent="0.2">
      <c r="A644" s="1" t="str">
        <f t="shared" si="27"/>
        <v/>
      </c>
      <c r="B644" s="9"/>
      <c r="C644" s="10" t="str">
        <f>IF(B644="","",COUNTIF(INDEX($B:$B,5):B644,B644))</f>
        <v/>
      </c>
      <c r="D644" s="9"/>
      <c r="E644" s="24" t="str">
        <f>IF(OR(N644="",D644=""),"",IFERROR(INDEX('Facturi emise'!$G$5:$G$1004,MATCH(N644&amp;"|"&amp;D644,'Facturi emise'!$A$5:$A$1004,0)),""))</f>
        <v/>
      </c>
      <c r="F644" s="10" t="str">
        <f>IF(OR(N644="",D644=""),"",IFERROR(INDEX('Facturi emise'!$H$5:$H$1004,MATCH(N644&amp;"|"&amp;D644,'Facturi emise'!$A$5:$A$1004,0)),""))</f>
        <v/>
      </c>
      <c r="G644" s="24" t="str">
        <f>IF(OR(N644="",D644=""),"",IFERROR(INDEX('Facturi emise'!$I$5:$I$1004,MATCH(N644&amp;"|"&amp;D644,'Facturi emise'!$A$5:$A$1004,0)),""))</f>
        <v/>
      </c>
      <c r="H644" s="6"/>
      <c r="I644" s="14" t="str">
        <f>IF(OR(N644="",D644=""),"",IFERROR(INDEX('Facturi emise'!$J$5:$J$1004,MATCH(N644&amp;"|"&amp;D644,'Facturi emise'!$A$5:$A$1004,0)),""))</f>
        <v/>
      </c>
      <c r="J644" s="25" t="str">
        <f>IF(OR(N644="",D644=""),"",IFERROR(INDEX('Facturi emise'!$K$5:$K$1004,MATCH(N644&amp;"|"&amp;D644,'Facturi emise'!$A$5:$A$1004,0)),""))</f>
        <v/>
      </c>
      <c r="K644" s="26" t="str">
        <f t="shared" si="28"/>
        <v/>
      </c>
      <c r="L644" s="26" t="str">
        <f t="shared" si="29"/>
        <v/>
      </c>
      <c r="M644" s="27" t="str">
        <f>IF(B644="","",TRIM(IF(N644="","Factura storno nu există în registru. ",IF(ISNA(MATCH(N644&amp;"|"&amp;D644,'Facturi emise'!$A$5:$A$1004,0)),"Linia nu există în factura inițială. ",""))&amp;IF(N(H644)&lt;=0,"Lipsește cantitatea stornată. ","")&amp;IF(AND(N(I644)=IFERROR(INDEX('Facturi emise'!$J$5:$J$1004,MATCH(N644&amp;"|"&amp;D644,'Facturi emise'!$A$5:$A$1004,0)),0),SUMIFS($H$5:$H$1004,$N$5:$N$1004,N644,$D$5:$D$1004,D644,$I$5:$I$1004,I644)&gt;N(G644)),"Stornezi mai mult decât s-a facturat. ","")&amp;IF(AND(N(I644)&gt;0,N(I644)&lt;IFERROR(INDEX('Facturi emise'!$J$5:$J$1004,MATCH(N644&amp;"|"&amp;D644,'Facturi emise'!$A$5:$A$1004,0)),0)),"Reducere de preț pe unitate. ","")))</f>
        <v/>
      </c>
      <c r="N644" s="28" t="str">
        <f>IF(B644="","",IFERROR(INDEX('Registru stornări'!$D$5:$D$304,MATCH(B644,'Registru stornări'!$B$5:$B$304,0)),""))</f>
        <v/>
      </c>
    </row>
    <row r="645" spans="1:14" x14ac:dyDescent="0.2">
      <c r="A645" s="1" t="str">
        <f t="shared" ref="A645:A708" si="30">IF(B645="","",B645&amp;"|"&amp;C645)</f>
        <v/>
      </c>
      <c r="B645" s="9"/>
      <c r="C645" s="10" t="str">
        <f>IF(B645="","",COUNTIF(INDEX($B:$B,5):B645,B645))</f>
        <v/>
      </c>
      <c r="D645" s="9"/>
      <c r="E645" s="24" t="str">
        <f>IF(OR(N645="",D645=""),"",IFERROR(INDEX('Facturi emise'!$G$5:$G$1004,MATCH(N645&amp;"|"&amp;D645,'Facturi emise'!$A$5:$A$1004,0)),""))</f>
        <v/>
      </c>
      <c r="F645" s="10" t="str">
        <f>IF(OR(N645="",D645=""),"",IFERROR(INDEX('Facturi emise'!$H$5:$H$1004,MATCH(N645&amp;"|"&amp;D645,'Facturi emise'!$A$5:$A$1004,0)),""))</f>
        <v/>
      </c>
      <c r="G645" s="24" t="str">
        <f>IF(OR(N645="",D645=""),"",IFERROR(INDEX('Facturi emise'!$I$5:$I$1004,MATCH(N645&amp;"|"&amp;D645,'Facturi emise'!$A$5:$A$1004,0)),""))</f>
        <v/>
      </c>
      <c r="H645" s="6"/>
      <c r="I645" s="14" t="str">
        <f>IF(OR(N645="",D645=""),"",IFERROR(INDEX('Facturi emise'!$J$5:$J$1004,MATCH(N645&amp;"|"&amp;D645,'Facturi emise'!$A$5:$A$1004,0)),""))</f>
        <v/>
      </c>
      <c r="J645" s="25" t="str">
        <f>IF(OR(N645="",D645=""),"",IFERROR(INDEX('Facturi emise'!$K$5:$K$1004,MATCH(N645&amp;"|"&amp;D645,'Facturi emise'!$A$5:$A$1004,0)),""))</f>
        <v/>
      </c>
      <c r="K645" s="26" t="str">
        <f t="shared" ref="K645:K708" si="31">IF(OR(H645="",I645=""),"",-ROUND(H645*I645,2))</f>
        <v/>
      </c>
      <c r="L645" s="26" t="str">
        <f t="shared" ref="L645:L708" si="32">IF(OR(K645="",J645=""),"",ROUND(K645*J645,2))</f>
        <v/>
      </c>
      <c r="M645" s="27" t="str">
        <f>IF(B645="","",TRIM(IF(N645="","Factura storno nu există în registru. ",IF(ISNA(MATCH(N645&amp;"|"&amp;D645,'Facturi emise'!$A$5:$A$1004,0)),"Linia nu există în factura inițială. ",""))&amp;IF(N(H645)&lt;=0,"Lipsește cantitatea stornată. ","")&amp;IF(AND(N(I645)=IFERROR(INDEX('Facturi emise'!$J$5:$J$1004,MATCH(N645&amp;"|"&amp;D645,'Facturi emise'!$A$5:$A$1004,0)),0),SUMIFS($H$5:$H$1004,$N$5:$N$1004,N645,$D$5:$D$1004,D645,$I$5:$I$1004,I645)&gt;N(G645)),"Stornezi mai mult decât s-a facturat. ","")&amp;IF(AND(N(I645)&gt;0,N(I645)&lt;IFERROR(INDEX('Facturi emise'!$J$5:$J$1004,MATCH(N645&amp;"|"&amp;D645,'Facturi emise'!$A$5:$A$1004,0)),0)),"Reducere de preț pe unitate. ","")))</f>
        <v/>
      </c>
      <c r="N645" s="28" t="str">
        <f>IF(B645="","",IFERROR(INDEX('Registru stornări'!$D$5:$D$304,MATCH(B645,'Registru stornări'!$B$5:$B$304,0)),""))</f>
        <v/>
      </c>
    </row>
    <row r="646" spans="1:14" x14ac:dyDescent="0.2">
      <c r="A646" s="1" t="str">
        <f t="shared" si="30"/>
        <v/>
      </c>
      <c r="B646" s="9"/>
      <c r="C646" s="10" t="str">
        <f>IF(B646="","",COUNTIF(INDEX($B:$B,5):B646,B646))</f>
        <v/>
      </c>
      <c r="D646" s="9"/>
      <c r="E646" s="24" t="str">
        <f>IF(OR(N646="",D646=""),"",IFERROR(INDEX('Facturi emise'!$G$5:$G$1004,MATCH(N646&amp;"|"&amp;D646,'Facturi emise'!$A$5:$A$1004,0)),""))</f>
        <v/>
      </c>
      <c r="F646" s="10" t="str">
        <f>IF(OR(N646="",D646=""),"",IFERROR(INDEX('Facturi emise'!$H$5:$H$1004,MATCH(N646&amp;"|"&amp;D646,'Facturi emise'!$A$5:$A$1004,0)),""))</f>
        <v/>
      </c>
      <c r="G646" s="24" t="str">
        <f>IF(OR(N646="",D646=""),"",IFERROR(INDEX('Facturi emise'!$I$5:$I$1004,MATCH(N646&amp;"|"&amp;D646,'Facturi emise'!$A$5:$A$1004,0)),""))</f>
        <v/>
      </c>
      <c r="H646" s="6"/>
      <c r="I646" s="14" t="str">
        <f>IF(OR(N646="",D646=""),"",IFERROR(INDEX('Facturi emise'!$J$5:$J$1004,MATCH(N646&amp;"|"&amp;D646,'Facturi emise'!$A$5:$A$1004,0)),""))</f>
        <v/>
      </c>
      <c r="J646" s="25" t="str">
        <f>IF(OR(N646="",D646=""),"",IFERROR(INDEX('Facturi emise'!$K$5:$K$1004,MATCH(N646&amp;"|"&amp;D646,'Facturi emise'!$A$5:$A$1004,0)),""))</f>
        <v/>
      </c>
      <c r="K646" s="26" t="str">
        <f t="shared" si="31"/>
        <v/>
      </c>
      <c r="L646" s="26" t="str">
        <f t="shared" si="32"/>
        <v/>
      </c>
      <c r="M646" s="27" t="str">
        <f>IF(B646="","",TRIM(IF(N646="","Factura storno nu există în registru. ",IF(ISNA(MATCH(N646&amp;"|"&amp;D646,'Facturi emise'!$A$5:$A$1004,0)),"Linia nu există în factura inițială. ",""))&amp;IF(N(H646)&lt;=0,"Lipsește cantitatea stornată. ","")&amp;IF(AND(N(I646)=IFERROR(INDEX('Facturi emise'!$J$5:$J$1004,MATCH(N646&amp;"|"&amp;D646,'Facturi emise'!$A$5:$A$1004,0)),0),SUMIFS($H$5:$H$1004,$N$5:$N$1004,N646,$D$5:$D$1004,D646,$I$5:$I$1004,I646)&gt;N(G646)),"Stornezi mai mult decât s-a facturat. ","")&amp;IF(AND(N(I646)&gt;0,N(I646)&lt;IFERROR(INDEX('Facturi emise'!$J$5:$J$1004,MATCH(N646&amp;"|"&amp;D646,'Facturi emise'!$A$5:$A$1004,0)),0)),"Reducere de preț pe unitate. ","")))</f>
        <v/>
      </c>
      <c r="N646" s="28" t="str">
        <f>IF(B646="","",IFERROR(INDEX('Registru stornări'!$D$5:$D$304,MATCH(B646,'Registru stornări'!$B$5:$B$304,0)),""))</f>
        <v/>
      </c>
    </row>
    <row r="647" spans="1:14" x14ac:dyDescent="0.2">
      <c r="A647" s="1" t="str">
        <f t="shared" si="30"/>
        <v/>
      </c>
      <c r="B647" s="9"/>
      <c r="C647" s="10" t="str">
        <f>IF(B647="","",COUNTIF(INDEX($B:$B,5):B647,B647))</f>
        <v/>
      </c>
      <c r="D647" s="9"/>
      <c r="E647" s="24" t="str">
        <f>IF(OR(N647="",D647=""),"",IFERROR(INDEX('Facturi emise'!$G$5:$G$1004,MATCH(N647&amp;"|"&amp;D647,'Facturi emise'!$A$5:$A$1004,0)),""))</f>
        <v/>
      </c>
      <c r="F647" s="10" t="str">
        <f>IF(OR(N647="",D647=""),"",IFERROR(INDEX('Facturi emise'!$H$5:$H$1004,MATCH(N647&amp;"|"&amp;D647,'Facturi emise'!$A$5:$A$1004,0)),""))</f>
        <v/>
      </c>
      <c r="G647" s="24" t="str">
        <f>IF(OR(N647="",D647=""),"",IFERROR(INDEX('Facturi emise'!$I$5:$I$1004,MATCH(N647&amp;"|"&amp;D647,'Facturi emise'!$A$5:$A$1004,0)),""))</f>
        <v/>
      </c>
      <c r="H647" s="6"/>
      <c r="I647" s="14" t="str">
        <f>IF(OR(N647="",D647=""),"",IFERROR(INDEX('Facturi emise'!$J$5:$J$1004,MATCH(N647&amp;"|"&amp;D647,'Facturi emise'!$A$5:$A$1004,0)),""))</f>
        <v/>
      </c>
      <c r="J647" s="25" t="str">
        <f>IF(OR(N647="",D647=""),"",IFERROR(INDEX('Facturi emise'!$K$5:$K$1004,MATCH(N647&amp;"|"&amp;D647,'Facturi emise'!$A$5:$A$1004,0)),""))</f>
        <v/>
      </c>
      <c r="K647" s="26" t="str">
        <f t="shared" si="31"/>
        <v/>
      </c>
      <c r="L647" s="26" t="str">
        <f t="shared" si="32"/>
        <v/>
      </c>
      <c r="M647" s="27" t="str">
        <f>IF(B647="","",TRIM(IF(N647="","Factura storno nu există în registru. ",IF(ISNA(MATCH(N647&amp;"|"&amp;D647,'Facturi emise'!$A$5:$A$1004,0)),"Linia nu există în factura inițială. ",""))&amp;IF(N(H647)&lt;=0,"Lipsește cantitatea stornată. ","")&amp;IF(AND(N(I647)=IFERROR(INDEX('Facturi emise'!$J$5:$J$1004,MATCH(N647&amp;"|"&amp;D647,'Facturi emise'!$A$5:$A$1004,0)),0),SUMIFS($H$5:$H$1004,$N$5:$N$1004,N647,$D$5:$D$1004,D647,$I$5:$I$1004,I647)&gt;N(G647)),"Stornezi mai mult decât s-a facturat. ","")&amp;IF(AND(N(I647)&gt;0,N(I647)&lt;IFERROR(INDEX('Facturi emise'!$J$5:$J$1004,MATCH(N647&amp;"|"&amp;D647,'Facturi emise'!$A$5:$A$1004,0)),0)),"Reducere de preț pe unitate. ","")))</f>
        <v/>
      </c>
      <c r="N647" s="28" t="str">
        <f>IF(B647="","",IFERROR(INDEX('Registru stornări'!$D$5:$D$304,MATCH(B647,'Registru stornări'!$B$5:$B$304,0)),""))</f>
        <v/>
      </c>
    </row>
    <row r="648" spans="1:14" x14ac:dyDescent="0.2">
      <c r="A648" s="1" t="str">
        <f t="shared" si="30"/>
        <v/>
      </c>
      <c r="B648" s="9"/>
      <c r="C648" s="10" t="str">
        <f>IF(B648="","",COUNTIF(INDEX($B:$B,5):B648,B648))</f>
        <v/>
      </c>
      <c r="D648" s="9"/>
      <c r="E648" s="24" t="str">
        <f>IF(OR(N648="",D648=""),"",IFERROR(INDEX('Facturi emise'!$G$5:$G$1004,MATCH(N648&amp;"|"&amp;D648,'Facturi emise'!$A$5:$A$1004,0)),""))</f>
        <v/>
      </c>
      <c r="F648" s="10" t="str">
        <f>IF(OR(N648="",D648=""),"",IFERROR(INDEX('Facturi emise'!$H$5:$H$1004,MATCH(N648&amp;"|"&amp;D648,'Facturi emise'!$A$5:$A$1004,0)),""))</f>
        <v/>
      </c>
      <c r="G648" s="24" t="str">
        <f>IF(OR(N648="",D648=""),"",IFERROR(INDEX('Facturi emise'!$I$5:$I$1004,MATCH(N648&amp;"|"&amp;D648,'Facturi emise'!$A$5:$A$1004,0)),""))</f>
        <v/>
      </c>
      <c r="H648" s="6"/>
      <c r="I648" s="14" t="str">
        <f>IF(OR(N648="",D648=""),"",IFERROR(INDEX('Facturi emise'!$J$5:$J$1004,MATCH(N648&amp;"|"&amp;D648,'Facturi emise'!$A$5:$A$1004,0)),""))</f>
        <v/>
      </c>
      <c r="J648" s="25" t="str">
        <f>IF(OR(N648="",D648=""),"",IFERROR(INDEX('Facturi emise'!$K$5:$K$1004,MATCH(N648&amp;"|"&amp;D648,'Facturi emise'!$A$5:$A$1004,0)),""))</f>
        <v/>
      </c>
      <c r="K648" s="26" t="str">
        <f t="shared" si="31"/>
        <v/>
      </c>
      <c r="L648" s="26" t="str">
        <f t="shared" si="32"/>
        <v/>
      </c>
      <c r="M648" s="27" t="str">
        <f>IF(B648="","",TRIM(IF(N648="","Factura storno nu există în registru. ",IF(ISNA(MATCH(N648&amp;"|"&amp;D648,'Facturi emise'!$A$5:$A$1004,0)),"Linia nu există în factura inițială. ",""))&amp;IF(N(H648)&lt;=0,"Lipsește cantitatea stornată. ","")&amp;IF(AND(N(I648)=IFERROR(INDEX('Facturi emise'!$J$5:$J$1004,MATCH(N648&amp;"|"&amp;D648,'Facturi emise'!$A$5:$A$1004,0)),0),SUMIFS($H$5:$H$1004,$N$5:$N$1004,N648,$D$5:$D$1004,D648,$I$5:$I$1004,I648)&gt;N(G648)),"Stornezi mai mult decât s-a facturat. ","")&amp;IF(AND(N(I648)&gt;0,N(I648)&lt;IFERROR(INDEX('Facturi emise'!$J$5:$J$1004,MATCH(N648&amp;"|"&amp;D648,'Facturi emise'!$A$5:$A$1004,0)),0)),"Reducere de preț pe unitate. ","")))</f>
        <v/>
      </c>
      <c r="N648" s="28" t="str">
        <f>IF(B648="","",IFERROR(INDEX('Registru stornări'!$D$5:$D$304,MATCH(B648,'Registru stornări'!$B$5:$B$304,0)),""))</f>
        <v/>
      </c>
    </row>
    <row r="649" spans="1:14" x14ac:dyDescent="0.2">
      <c r="A649" s="1" t="str">
        <f t="shared" si="30"/>
        <v/>
      </c>
      <c r="B649" s="9"/>
      <c r="C649" s="10" t="str">
        <f>IF(B649="","",COUNTIF(INDEX($B:$B,5):B649,B649))</f>
        <v/>
      </c>
      <c r="D649" s="9"/>
      <c r="E649" s="24" t="str">
        <f>IF(OR(N649="",D649=""),"",IFERROR(INDEX('Facturi emise'!$G$5:$G$1004,MATCH(N649&amp;"|"&amp;D649,'Facturi emise'!$A$5:$A$1004,0)),""))</f>
        <v/>
      </c>
      <c r="F649" s="10" t="str">
        <f>IF(OR(N649="",D649=""),"",IFERROR(INDEX('Facturi emise'!$H$5:$H$1004,MATCH(N649&amp;"|"&amp;D649,'Facturi emise'!$A$5:$A$1004,0)),""))</f>
        <v/>
      </c>
      <c r="G649" s="24" t="str">
        <f>IF(OR(N649="",D649=""),"",IFERROR(INDEX('Facturi emise'!$I$5:$I$1004,MATCH(N649&amp;"|"&amp;D649,'Facturi emise'!$A$5:$A$1004,0)),""))</f>
        <v/>
      </c>
      <c r="H649" s="6"/>
      <c r="I649" s="14" t="str">
        <f>IF(OR(N649="",D649=""),"",IFERROR(INDEX('Facturi emise'!$J$5:$J$1004,MATCH(N649&amp;"|"&amp;D649,'Facturi emise'!$A$5:$A$1004,0)),""))</f>
        <v/>
      </c>
      <c r="J649" s="25" t="str">
        <f>IF(OR(N649="",D649=""),"",IFERROR(INDEX('Facturi emise'!$K$5:$K$1004,MATCH(N649&amp;"|"&amp;D649,'Facturi emise'!$A$5:$A$1004,0)),""))</f>
        <v/>
      </c>
      <c r="K649" s="26" t="str">
        <f t="shared" si="31"/>
        <v/>
      </c>
      <c r="L649" s="26" t="str">
        <f t="shared" si="32"/>
        <v/>
      </c>
      <c r="M649" s="27" t="str">
        <f>IF(B649="","",TRIM(IF(N649="","Factura storno nu există în registru. ",IF(ISNA(MATCH(N649&amp;"|"&amp;D649,'Facturi emise'!$A$5:$A$1004,0)),"Linia nu există în factura inițială. ",""))&amp;IF(N(H649)&lt;=0,"Lipsește cantitatea stornată. ","")&amp;IF(AND(N(I649)=IFERROR(INDEX('Facturi emise'!$J$5:$J$1004,MATCH(N649&amp;"|"&amp;D649,'Facturi emise'!$A$5:$A$1004,0)),0),SUMIFS($H$5:$H$1004,$N$5:$N$1004,N649,$D$5:$D$1004,D649,$I$5:$I$1004,I649)&gt;N(G649)),"Stornezi mai mult decât s-a facturat. ","")&amp;IF(AND(N(I649)&gt;0,N(I649)&lt;IFERROR(INDEX('Facturi emise'!$J$5:$J$1004,MATCH(N649&amp;"|"&amp;D649,'Facturi emise'!$A$5:$A$1004,0)),0)),"Reducere de preț pe unitate. ","")))</f>
        <v/>
      </c>
      <c r="N649" s="28" t="str">
        <f>IF(B649="","",IFERROR(INDEX('Registru stornări'!$D$5:$D$304,MATCH(B649,'Registru stornări'!$B$5:$B$304,0)),""))</f>
        <v/>
      </c>
    </row>
    <row r="650" spans="1:14" x14ac:dyDescent="0.2">
      <c r="A650" s="1" t="str">
        <f t="shared" si="30"/>
        <v/>
      </c>
      <c r="B650" s="9"/>
      <c r="C650" s="10" t="str">
        <f>IF(B650="","",COUNTIF(INDEX($B:$B,5):B650,B650))</f>
        <v/>
      </c>
      <c r="D650" s="9"/>
      <c r="E650" s="24" t="str">
        <f>IF(OR(N650="",D650=""),"",IFERROR(INDEX('Facturi emise'!$G$5:$G$1004,MATCH(N650&amp;"|"&amp;D650,'Facturi emise'!$A$5:$A$1004,0)),""))</f>
        <v/>
      </c>
      <c r="F650" s="10" t="str">
        <f>IF(OR(N650="",D650=""),"",IFERROR(INDEX('Facturi emise'!$H$5:$H$1004,MATCH(N650&amp;"|"&amp;D650,'Facturi emise'!$A$5:$A$1004,0)),""))</f>
        <v/>
      </c>
      <c r="G650" s="24" t="str">
        <f>IF(OR(N650="",D650=""),"",IFERROR(INDEX('Facturi emise'!$I$5:$I$1004,MATCH(N650&amp;"|"&amp;D650,'Facturi emise'!$A$5:$A$1004,0)),""))</f>
        <v/>
      </c>
      <c r="H650" s="6"/>
      <c r="I650" s="14" t="str">
        <f>IF(OR(N650="",D650=""),"",IFERROR(INDEX('Facturi emise'!$J$5:$J$1004,MATCH(N650&amp;"|"&amp;D650,'Facturi emise'!$A$5:$A$1004,0)),""))</f>
        <v/>
      </c>
      <c r="J650" s="25" t="str">
        <f>IF(OR(N650="",D650=""),"",IFERROR(INDEX('Facturi emise'!$K$5:$K$1004,MATCH(N650&amp;"|"&amp;D650,'Facturi emise'!$A$5:$A$1004,0)),""))</f>
        <v/>
      </c>
      <c r="K650" s="26" t="str">
        <f t="shared" si="31"/>
        <v/>
      </c>
      <c r="L650" s="26" t="str">
        <f t="shared" si="32"/>
        <v/>
      </c>
      <c r="M650" s="27" t="str">
        <f>IF(B650="","",TRIM(IF(N650="","Factura storno nu există în registru. ",IF(ISNA(MATCH(N650&amp;"|"&amp;D650,'Facturi emise'!$A$5:$A$1004,0)),"Linia nu există în factura inițială. ",""))&amp;IF(N(H650)&lt;=0,"Lipsește cantitatea stornată. ","")&amp;IF(AND(N(I650)=IFERROR(INDEX('Facturi emise'!$J$5:$J$1004,MATCH(N650&amp;"|"&amp;D650,'Facturi emise'!$A$5:$A$1004,0)),0),SUMIFS($H$5:$H$1004,$N$5:$N$1004,N650,$D$5:$D$1004,D650,$I$5:$I$1004,I650)&gt;N(G650)),"Stornezi mai mult decât s-a facturat. ","")&amp;IF(AND(N(I650)&gt;0,N(I650)&lt;IFERROR(INDEX('Facturi emise'!$J$5:$J$1004,MATCH(N650&amp;"|"&amp;D650,'Facturi emise'!$A$5:$A$1004,0)),0)),"Reducere de preț pe unitate. ","")))</f>
        <v/>
      </c>
      <c r="N650" s="28" t="str">
        <f>IF(B650="","",IFERROR(INDEX('Registru stornări'!$D$5:$D$304,MATCH(B650,'Registru stornări'!$B$5:$B$304,0)),""))</f>
        <v/>
      </c>
    </row>
    <row r="651" spans="1:14" x14ac:dyDescent="0.2">
      <c r="A651" s="1" t="str">
        <f t="shared" si="30"/>
        <v/>
      </c>
      <c r="B651" s="9"/>
      <c r="C651" s="10" t="str">
        <f>IF(B651="","",COUNTIF(INDEX($B:$B,5):B651,B651))</f>
        <v/>
      </c>
      <c r="D651" s="9"/>
      <c r="E651" s="24" t="str">
        <f>IF(OR(N651="",D651=""),"",IFERROR(INDEX('Facturi emise'!$G$5:$G$1004,MATCH(N651&amp;"|"&amp;D651,'Facturi emise'!$A$5:$A$1004,0)),""))</f>
        <v/>
      </c>
      <c r="F651" s="10" t="str">
        <f>IF(OR(N651="",D651=""),"",IFERROR(INDEX('Facturi emise'!$H$5:$H$1004,MATCH(N651&amp;"|"&amp;D651,'Facturi emise'!$A$5:$A$1004,0)),""))</f>
        <v/>
      </c>
      <c r="G651" s="24" t="str">
        <f>IF(OR(N651="",D651=""),"",IFERROR(INDEX('Facturi emise'!$I$5:$I$1004,MATCH(N651&amp;"|"&amp;D651,'Facturi emise'!$A$5:$A$1004,0)),""))</f>
        <v/>
      </c>
      <c r="H651" s="6"/>
      <c r="I651" s="14" t="str">
        <f>IF(OR(N651="",D651=""),"",IFERROR(INDEX('Facturi emise'!$J$5:$J$1004,MATCH(N651&amp;"|"&amp;D651,'Facturi emise'!$A$5:$A$1004,0)),""))</f>
        <v/>
      </c>
      <c r="J651" s="25" t="str">
        <f>IF(OR(N651="",D651=""),"",IFERROR(INDEX('Facturi emise'!$K$5:$K$1004,MATCH(N651&amp;"|"&amp;D651,'Facturi emise'!$A$5:$A$1004,0)),""))</f>
        <v/>
      </c>
      <c r="K651" s="26" t="str">
        <f t="shared" si="31"/>
        <v/>
      </c>
      <c r="L651" s="26" t="str">
        <f t="shared" si="32"/>
        <v/>
      </c>
      <c r="M651" s="27" t="str">
        <f>IF(B651="","",TRIM(IF(N651="","Factura storno nu există în registru. ",IF(ISNA(MATCH(N651&amp;"|"&amp;D651,'Facturi emise'!$A$5:$A$1004,0)),"Linia nu există în factura inițială. ",""))&amp;IF(N(H651)&lt;=0,"Lipsește cantitatea stornată. ","")&amp;IF(AND(N(I651)=IFERROR(INDEX('Facturi emise'!$J$5:$J$1004,MATCH(N651&amp;"|"&amp;D651,'Facturi emise'!$A$5:$A$1004,0)),0),SUMIFS($H$5:$H$1004,$N$5:$N$1004,N651,$D$5:$D$1004,D651,$I$5:$I$1004,I651)&gt;N(G651)),"Stornezi mai mult decât s-a facturat. ","")&amp;IF(AND(N(I651)&gt;0,N(I651)&lt;IFERROR(INDEX('Facturi emise'!$J$5:$J$1004,MATCH(N651&amp;"|"&amp;D651,'Facturi emise'!$A$5:$A$1004,0)),0)),"Reducere de preț pe unitate. ","")))</f>
        <v/>
      </c>
      <c r="N651" s="28" t="str">
        <f>IF(B651="","",IFERROR(INDEX('Registru stornări'!$D$5:$D$304,MATCH(B651,'Registru stornări'!$B$5:$B$304,0)),""))</f>
        <v/>
      </c>
    </row>
    <row r="652" spans="1:14" x14ac:dyDescent="0.2">
      <c r="A652" s="1" t="str">
        <f t="shared" si="30"/>
        <v/>
      </c>
      <c r="B652" s="9"/>
      <c r="C652" s="10" t="str">
        <f>IF(B652="","",COUNTIF(INDEX($B:$B,5):B652,B652))</f>
        <v/>
      </c>
      <c r="D652" s="9"/>
      <c r="E652" s="24" t="str">
        <f>IF(OR(N652="",D652=""),"",IFERROR(INDEX('Facturi emise'!$G$5:$G$1004,MATCH(N652&amp;"|"&amp;D652,'Facturi emise'!$A$5:$A$1004,0)),""))</f>
        <v/>
      </c>
      <c r="F652" s="10" t="str">
        <f>IF(OR(N652="",D652=""),"",IFERROR(INDEX('Facturi emise'!$H$5:$H$1004,MATCH(N652&amp;"|"&amp;D652,'Facturi emise'!$A$5:$A$1004,0)),""))</f>
        <v/>
      </c>
      <c r="G652" s="24" t="str">
        <f>IF(OR(N652="",D652=""),"",IFERROR(INDEX('Facturi emise'!$I$5:$I$1004,MATCH(N652&amp;"|"&amp;D652,'Facturi emise'!$A$5:$A$1004,0)),""))</f>
        <v/>
      </c>
      <c r="H652" s="6"/>
      <c r="I652" s="14" t="str">
        <f>IF(OR(N652="",D652=""),"",IFERROR(INDEX('Facturi emise'!$J$5:$J$1004,MATCH(N652&amp;"|"&amp;D652,'Facturi emise'!$A$5:$A$1004,0)),""))</f>
        <v/>
      </c>
      <c r="J652" s="25" t="str">
        <f>IF(OR(N652="",D652=""),"",IFERROR(INDEX('Facturi emise'!$K$5:$K$1004,MATCH(N652&amp;"|"&amp;D652,'Facturi emise'!$A$5:$A$1004,0)),""))</f>
        <v/>
      </c>
      <c r="K652" s="26" t="str">
        <f t="shared" si="31"/>
        <v/>
      </c>
      <c r="L652" s="26" t="str">
        <f t="shared" si="32"/>
        <v/>
      </c>
      <c r="M652" s="27" t="str">
        <f>IF(B652="","",TRIM(IF(N652="","Factura storno nu există în registru. ",IF(ISNA(MATCH(N652&amp;"|"&amp;D652,'Facturi emise'!$A$5:$A$1004,0)),"Linia nu există în factura inițială. ",""))&amp;IF(N(H652)&lt;=0,"Lipsește cantitatea stornată. ","")&amp;IF(AND(N(I652)=IFERROR(INDEX('Facturi emise'!$J$5:$J$1004,MATCH(N652&amp;"|"&amp;D652,'Facturi emise'!$A$5:$A$1004,0)),0),SUMIFS($H$5:$H$1004,$N$5:$N$1004,N652,$D$5:$D$1004,D652,$I$5:$I$1004,I652)&gt;N(G652)),"Stornezi mai mult decât s-a facturat. ","")&amp;IF(AND(N(I652)&gt;0,N(I652)&lt;IFERROR(INDEX('Facturi emise'!$J$5:$J$1004,MATCH(N652&amp;"|"&amp;D652,'Facturi emise'!$A$5:$A$1004,0)),0)),"Reducere de preț pe unitate. ","")))</f>
        <v/>
      </c>
      <c r="N652" s="28" t="str">
        <f>IF(B652="","",IFERROR(INDEX('Registru stornări'!$D$5:$D$304,MATCH(B652,'Registru stornări'!$B$5:$B$304,0)),""))</f>
        <v/>
      </c>
    </row>
    <row r="653" spans="1:14" x14ac:dyDescent="0.2">
      <c r="A653" s="1" t="str">
        <f t="shared" si="30"/>
        <v/>
      </c>
      <c r="B653" s="9"/>
      <c r="C653" s="10" t="str">
        <f>IF(B653="","",COUNTIF(INDEX($B:$B,5):B653,B653))</f>
        <v/>
      </c>
      <c r="D653" s="9"/>
      <c r="E653" s="24" t="str">
        <f>IF(OR(N653="",D653=""),"",IFERROR(INDEX('Facturi emise'!$G$5:$G$1004,MATCH(N653&amp;"|"&amp;D653,'Facturi emise'!$A$5:$A$1004,0)),""))</f>
        <v/>
      </c>
      <c r="F653" s="10" t="str">
        <f>IF(OR(N653="",D653=""),"",IFERROR(INDEX('Facturi emise'!$H$5:$H$1004,MATCH(N653&amp;"|"&amp;D653,'Facturi emise'!$A$5:$A$1004,0)),""))</f>
        <v/>
      </c>
      <c r="G653" s="24" t="str">
        <f>IF(OR(N653="",D653=""),"",IFERROR(INDEX('Facturi emise'!$I$5:$I$1004,MATCH(N653&amp;"|"&amp;D653,'Facturi emise'!$A$5:$A$1004,0)),""))</f>
        <v/>
      </c>
      <c r="H653" s="6"/>
      <c r="I653" s="14" t="str">
        <f>IF(OR(N653="",D653=""),"",IFERROR(INDEX('Facturi emise'!$J$5:$J$1004,MATCH(N653&amp;"|"&amp;D653,'Facturi emise'!$A$5:$A$1004,0)),""))</f>
        <v/>
      </c>
      <c r="J653" s="25" t="str">
        <f>IF(OR(N653="",D653=""),"",IFERROR(INDEX('Facturi emise'!$K$5:$K$1004,MATCH(N653&amp;"|"&amp;D653,'Facturi emise'!$A$5:$A$1004,0)),""))</f>
        <v/>
      </c>
      <c r="K653" s="26" t="str">
        <f t="shared" si="31"/>
        <v/>
      </c>
      <c r="L653" s="26" t="str">
        <f t="shared" si="32"/>
        <v/>
      </c>
      <c r="M653" s="27" t="str">
        <f>IF(B653="","",TRIM(IF(N653="","Factura storno nu există în registru. ",IF(ISNA(MATCH(N653&amp;"|"&amp;D653,'Facturi emise'!$A$5:$A$1004,0)),"Linia nu există în factura inițială. ",""))&amp;IF(N(H653)&lt;=0,"Lipsește cantitatea stornată. ","")&amp;IF(AND(N(I653)=IFERROR(INDEX('Facturi emise'!$J$5:$J$1004,MATCH(N653&amp;"|"&amp;D653,'Facturi emise'!$A$5:$A$1004,0)),0),SUMIFS($H$5:$H$1004,$N$5:$N$1004,N653,$D$5:$D$1004,D653,$I$5:$I$1004,I653)&gt;N(G653)),"Stornezi mai mult decât s-a facturat. ","")&amp;IF(AND(N(I653)&gt;0,N(I653)&lt;IFERROR(INDEX('Facturi emise'!$J$5:$J$1004,MATCH(N653&amp;"|"&amp;D653,'Facturi emise'!$A$5:$A$1004,0)),0)),"Reducere de preț pe unitate. ","")))</f>
        <v/>
      </c>
      <c r="N653" s="28" t="str">
        <f>IF(B653="","",IFERROR(INDEX('Registru stornări'!$D$5:$D$304,MATCH(B653,'Registru stornări'!$B$5:$B$304,0)),""))</f>
        <v/>
      </c>
    </row>
    <row r="654" spans="1:14" x14ac:dyDescent="0.2">
      <c r="A654" s="1" t="str">
        <f t="shared" si="30"/>
        <v/>
      </c>
      <c r="B654" s="9"/>
      <c r="C654" s="10" t="str">
        <f>IF(B654="","",COUNTIF(INDEX($B:$B,5):B654,B654))</f>
        <v/>
      </c>
      <c r="D654" s="9"/>
      <c r="E654" s="24" t="str">
        <f>IF(OR(N654="",D654=""),"",IFERROR(INDEX('Facturi emise'!$G$5:$G$1004,MATCH(N654&amp;"|"&amp;D654,'Facturi emise'!$A$5:$A$1004,0)),""))</f>
        <v/>
      </c>
      <c r="F654" s="10" t="str">
        <f>IF(OR(N654="",D654=""),"",IFERROR(INDEX('Facturi emise'!$H$5:$H$1004,MATCH(N654&amp;"|"&amp;D654,'Facturi emise'!$A$5:$A$1004,0)),""))</f>
        <v/>
      </c>
      <c r="G654" s="24" t="str">
        <f>IF(OR(N654="",D654=""),"",IFERROR(INDEX('Facturi emise'!$I$5:$I$1004,MATCH(N654&amp;"|"&amp;D654,'Facturi emise'!$A$5:$A$1004,0)),""))</f>
        <v/>
      </c>
      <c r="H654" s="6"/>
      <c r="I654" s="14" t="str">
        <f>IF(OR(N654="",D654=""),"",IFERROR(INDEX('Facturi emise'!$J$5:$J$1004,MATCH(N654&amp;"|"&amp;D654,'Facturi emise'!$A$5:$A$1004,0)),""))</f>
        <v/>
      </c>
      <c r="J654" s="25" t="str">
        <f>IF(OR(N654="",D654=""),"",IFERROR(INDEX('Facturi emise'!$K$5:$K$1004,MATCH(N654&amp;"|"&amp;D654,'Facturi emise'!$A$5:$A$1004,0)),""))</f>
        <v/>
      </c>
      <c r="K654" s="26" t="str">
        <f t="shared" si="31"/>
        <v/>
      </c>
      <c r="L654" s="26" t="str">
        <f t="shared" si="32"/>
        <v/>
      </c>
      <c r="M654" s="27" t="str">
        <f>IF(B654="","",TRIM(IF(N654="","Factura storno nu există în registru. ",IF(ISNA(MATCH(N654&amp;"|"&amp;D654,'Facturi emise'!$A$5:$A$1004,0)),"Linia nu există în factura inițială. ",""))&amp;IF(N(H654)&lt;=0,"Lipsește cantitatea stornată. ","")&amp;IF(AND(N(I654)=IFERROR(INDEX('Facturi emise'!$J$5:$J$1004,MATCH(N654&amp;"|"&amp;D654,'Facturi emise'!$A$5:$A$1004,0)),0),SUMIFS($H$5:$H$1004,$N$5:$N$1004,N654,$D$5:$D$1004,D654,$I$5:$I$1004,I654)&gt;N(G654)),"Stornezi mai mult decât s-a facturat. ","")&amp;IF(AND(N(I654)&gt;0,N(I654)&lt;IFERROR(INDEX('Facturi emise'!$J$5:$J$1004,MATCH(N654&amp;"|"&amp;D654,'Facturi emise'!$A$5:$A$1004,0)),0)),"Reducere de preț pe unitate. ","")))</f>
        <v/>
      </c>
      <c r="N654" s="28" t="str">
        <f>IF(B654="","",IFERROR(INDEX('Registru stornări'!$D$5:$D$304,MATCH(B654,'Registru stornări'!$B$5:$B$304,0)),""))</f>
        <v/>
      </c>
    </row>
    <row r="655" spans="1:14" x14ac:dyDescent="0.2">
      <c r="A655" s="1" t="str">
        <f t="shared" si="30"/>
        <v/>
      </c>
      <c r="B655" s="9"/>
      <c r="C655" s="10" t="str">
        <f>IF(B655="","",COUNTIF(INDEX($B:$B,5):B655,B655))</f>
        <v/>
      </c>
      <c r="D655" s="9"/>
      <c r="E655" s="24" t="str">
        <f>IF(OR(N655="",D655=""),"",IFERROR(INDEX('Facturi emise'!$G$5:$G$1004,MATCH(N655&amp;"|"&amp;D655,'Facturi emise'!$A$5:$A$1004,0)),""))</f>
        <v/>
      </c>
      <c r="F655" s="10" t="str">
        <f>IF(OR(N655="",D655=""),"",IFERROR(INDEX('Facturi emise'!$H$5:$H$1004,MATCH(N655&amp;"|"&amp;D655,'Facturi emise'!$A$5:$A$1004,0)),""))</f>
        <v/>
      </c>
      <c r="G655" s="24" t="str">
        <f>IF(OR(N655="",D655=""),"",IFERROR(INDEX('Facturi emise'!$I$5:$I$1004,MATCH(N655&amp;"|"&amp;D655,'Facturi emise'!$A$5:$A$1004,0)),""))</f>
        <v/>
      </c>
      <c r="H655" s="6"/>
      <c r="I655" s="14" t="str">
        <f>IF(OR(N655="",D655=""),"",IFERROR(INDEX('Facturi emise'!$J$5:$J$1004,MATCH(N655&amp;"|"&amp;D655,'Facturi emise'!$A$5:$A$1004,0)),""))</f>
        <v/>
      </c>
      <c r="J655" s="25" t="str">
        <f>IF(OR(N655="",D655=""),"",IFERROR(INDEX('Facturi emise'!$K$5:$K$1004,MATCH(N655&amp;"|"&amp;D655,'Facturi emise'!$A$5:$A$1004,0)),""))</f>
        <v/>
      </c>
      <c r="K655" s="26" t="str">
        <f t="shared" si="31"/>
        <v/>
      </c>
      <c r="L655" s="26" t="str">
        <f t="shared" si="32"/>
        <v/>
      </c>
      <c r="M655" s="27" t="str">
        <f>IF(B655="","",TRIM(IF(N655="","Factura storno nu există în registru. ",IF(ISNA(MATCH(N655&amp;"|"&amp;D655,'Facturi emise'!$A$5:$A$1004,0)),"Linia nu există în factura inițială. ",""))&amp;IF(N(H655)&lt;=0,"Lipsește cantitatea stornată. ","")&amp;IF(AND(N(I655)=IFERROR(INDEX('Facturi emise'!$J$5:$J$1004,MATCH(N655&amp;"|"&amp;D655,'Facturi emise'!$A$5:$A$1004,0)),0),SUMIFS($H$5:$H$1004,$N$5:$N$1004,N655,$D$5:$D$1004,D655,$I$5:$I$1004,I655)&gt;N(G655)),"Stornezi mai mult decât s-a facturat. ","")&amp;IF(AND(N(I655)&gt;0,N(I655)&lt;IFERROR(INDEX('Facturi emise'!$J$5:$J$1004,MATCH(N655&amp;"|"&amp;D655,'Facturi emise'!$A$5:$A$1004,0)),0)),"Reducere de preț pe unitate. ","")))</f>
        <v/>
      </c>
      <c r="N655" s="28" t="str">
        <f>IF(B655="","",IFERROR(INDEX('Registru stornări'!$D$5:$D$304,MATCH(B655,'Registru stornări'!$B$5:$B$304,0)),""))</f>
        <v/>
      </c>
    </row>
    <row r="656" spans="1:14" x14ac:dyDescent="0.2">
      <c r="A656" s="1" t="str">
        <f t="shared" si="30"/>
        <v/>
      </c>
      <c r="B656" s="9"/>
      <c r="C656" s="10" t="str">
        <f>IF(B656="","",COUNTIF(INDEX($B:$B,5):B656,B656))</f>
        <v/>
      </c>
      <c r="D656" s="9"/>
      <c r="E656" s="24" t="str">
        <f>IF(OR(N656="",D656=""),"",IFERROR(INDEX('Facturi emise'!$G$5:$G$1004,MATCH(N656&amp;"|"&amp;D656,'Facturi emise'!$A$5:$A$1004,0)),""))</f>
        <v/>
      </c>
      <c r="F656" s="10" t="str">
        <f>IF(OR(N656="",D656=""),"",IFERROR(INDEX('Facturi emise'!$H$5:$H$1004,MATCH(N656&amp;"|"&amp;D656,'Facturi emise'!$A$5:$A$1004,0)),""))</f>
        <v/>
      </c>
      <c r="G656" s="24" t="str">
        <f>IF(OR(N656="",D656=""),"",IFERROR(INDEX('Facturi emise'!$I$5:$I$1004,MATCH(N656&amp;"|"&amp;D656,'Facturi emise'!$A$5:$A$1004,0)),""))</f>
        <v/>
      </c>
      <c r="H656" s="6"/>
      <c r="I656" s="14" t="str">
        <f>IF(OR(N656="",D656=""),"",IFERROR(INDEX('Facturi emise'!$J$5:$J$1004,MATCH(N656&amp;"|"&amp;D656,'Facturi emise'!$A$5:$A$1004,0)),""))</f>
        <v/>
      </c>
      <c r="J656" s="25" t="str">
        <f>IF(OR(N656="",D656=""),"",IFERROR(INDEX('Facturi emise'!$K$5:$K$1004,MATCH(N656&amp;"|"&amp;D656,'Facturi emise'!$A$5:$A$1004,0)),""))</f>
        <v/>
      </c>
      <c r="K656" s="26" t="str">
        <f t="shared" si="31"/>
        <v/>
      </c>
      <c r="L656" s="26" t="str">
        <f t="shared" si="32"/>
        <v/>
      </c>
      <c r="M656" s="27" t="str">
        <f>IF(B656="","",TRIM(IF(N656="","Factura storno nu există în registru. ",IF(ISNA(MATCH(N656&amp;"|"&amp;D656,'Facturi emise'!$A$5:$A$1004,0)),"Linia nu există în factura inițială. ",""))&amp;IF(N(H656)&lt;=0,"Lipsește cantitatea stornată. ","")&amp;IF(AND(N(I656)=IFERROR(INDEX('Facturi emise'!$J$5:$J$1004,MATCH(N656&amp;"|"&amp;D656,'Facturi emise'!$A$5:$A$1004,0)),0),SUMIFS($H$5:$H$1004,$N$5:$N$1004,N656,$D$5:$D$1004,D656,$I$5:$I$1004,I656)&gt;N(G656)),"Stornezi mai mult decât s-a facturat. ","")&amp;IF(AND(N(I656)&gt;0,N(I656)&lt;IFERROR(INDEX('Facturi emise'!$J$5:$J$1004,MATCH(N656&amp;"|"&amp;D656,'Facturi emise'!$A$5:$A$1004,0)),0)),"Reducere de preț pe unitate. ","")))</f>
        <v/>
      </c>
      <c r="N656" s="28" t="str">
        <f>IF(B656="","",IFERROR(INDEX('Registru stornări'!$D$5:$D$304,MATCH(B656,'Registru stornări'!$B$5:$B$304,0)),""))</f>
        <v/>
      </c>
    </row>
    <row r="657" spans="1:14" x14ac:dyDescent="0.2">
      <c r="A657" s="1" t="str">
        <f t="shared" si="30"/>
        <v/>
      </c>
      <c r="B657" s="9"/>
      <c r="C657" s="10" t="str">
        <f>IF(B657="","",COUNTIF(INDEX($B:$B,5):B657,B657))</f>
        <v/>
      </c>
      <c r="D657" s="9"/>
      <c r="E657" s="24" t="str">
        <f>IF(OR(N657="",D657=""),"",IFERROR(INDEX('Facturi emise'!$G$5:$G$1004,MATCH(N657&amp;"|"&amp;D657,'Facturi emise'!$A$5:$A$1004,0)),""))</f>
        <v/>
      </c>
      <c r="F657" s="10" t="str">
        <f>IF(OR(N657="",D657=""),"",IFERROR(INDEX('Facturi emise'!$H$5:$H$1004,MATCH(N657&amp;"|"&amp;D657,'Facturi emise'!$A$5:$A$1004,0)),""))</f>
        <v/>
      </c>
      <c r="G657" s="24" t="str">
        <f>IF(OR(N657="",D657=""),"",IFERROR(INDEX('Facturi emise'!$I$5:$I$1004,MATCH(N657&amp;"|"&amp;D657,'Facturi emise'!$A$5:$A$1004,0)),""))</f>
        <v/>
      </c>
      <c r="H657" s="6"/>
      <c r="I657" s="14" t="str">
        <f>IF(OR(N657="",D657=""),"",IFERROR(INDEX('Facturi emise'!$J$5:$J$1004,MATCH(N657&amp;"|"&amp;D657,'Facturi emise'!$A$5:$A$1004,0)),""))</f>
        <v/>
      </c>
      <c r="J657" s="25" t="str">
        <f>IF(OR(N657="",D657=""),"",IFERROR(INDEX('Facturi emise'!$K$5:$K$1004,MATCH(N657&amp;"|"&amp;D657,'Facturi emise'!$A$5:$A$1004,0)),""))</f>
        <v/>
      </c>
      <c r="K657" s="26" t="str">
        <f t="shared" si="31"/>
        <v/>
      </c>
      <c r="L657" s="26" t="str">
        <f t="shared" si="32"/>
        <v/>
      </c>
      <c r="M657" s="27" t="str">
        <f>IF(B657="","",TRIM(IF(N657="","Factura storno nu există în registru. ",IF(ISNA(MATCH(N657&amp;"|"&amp;D657,'Facturi emise'!$A$5:$A$1004,0)),"Linia nu există în factura inițială. ",""))&amp;IF(N(H657)&lt;=0,"Lipsește cantitatea stornată. ","")&amp;IF(AND(N(I657)=IFERROR(INDEX('Facturi emise'!$J$5:$J$1004,MATCH(N657&amp;"|"&amp;D657,'Facturi emise'!$A$5:$A$1004,0)),0),SUMIFS($H$5:$H$1004,$N$5:$N$1004,N657,$D$5:$D$1004,D657,$I$5:$I$1004,I657)&gt;N(G657)),"Stornezi mai mult decât s-a facturat. ","")&amp;IF(AND(N(I657)&gt;0,N(I657)&lt;IFERROR(INDEX('Facturi emise'!$J$5:$J$1004,MATCH(N657&amp;"|"&amp;D657,'Facturi emise'!$A$5:$A$1004,0)),0)),"Reducere de preț pe unitate. ","")))</f>
        <v/>
      </c>
      <c r="N657" s="28" t="str">
        <f>IF(B657="","",IFERROR(INDEX('Registru stornări'!$D$5:$D$304,MATCH(B657,'Registru stornări'!$B$5:$B$304,0)),""))</f>
        <v/>
      </c>
    </row>
    <row r="658" spans="1:14" x14ac:dyDescent="0.2">
      <c r="A658" s="1" t="str">
        <f t="shared" si="30"/>
        <v/>
      </c>
      <c r="B658" s="9"/>
      <c r="C658" s="10" t="str">
        <f>IF(B658="","",COUNTIF(INDEX($B:$B,5):B658,B658))</f>
        <v/>
      </c>
      <c r="D658" s="9"/>
      <c r="E658" s="24" t="str">
        <f>IF(OR(N658="",D658=""),"",IFERROR(INDEX('Facturi emise'!$G$5:$G$1004,MATCH(N658&amp;"|"&amp;D658,'Facturi emise'!$A$5:$A$1004,0)),""))</f>
        <v/>
      </c>
      <c r="F658" s="10" t="str">
        <f>IF(OR(N658="",D658=""),"",IFERROR(INDEX('Facturi emise'!$H$5:$H$1004,MATCH(N658&amp;"|"&amp;D658,'Facturi emise'!$A$5:$A$1004,0)),""))</f>
        <v/>
      </c>
      <c r="G658" s="24" t="str">
        <f>IF(OR(N658="",D658=""),"",IFERROR(INDEX('Facturi emise'!$I$5:$I$1004,MATCH(N658&amp;"|"&amp;D658,'Facturi emise'!$A$5:$A$1004,0)),""))</f>
        <v/>
      </c>
      <c r="H658" s="6"/>
      <c r="I658" s="14" t="str">
        <f>IF(OR(N658="",D658=""),"",IFERROR(INDEX('Facturi emise'!$J$5:$J$1004,MATCH(N658&amp;"|"&amp;D658,'Facturi emise'!$A$5:$A$1004,0)),""))</f>
        <v/>
      </c>
      <c r="J658" s="25" t="str">
        <f>IF(OR(N658="",D658=""),"",IFERROR(INDEX('Facturi emise'!$K$5:$K$1004,MATCH(N658&amp;"|"&amp;D658,'Facturi emise'!$A$5:$A$1004,0)),""))</f>
        <v/>
      </c>
      <c r="K658" s="26" t="str">
        <f t="shared" si="31"/>
        <v/>
      </c>
      <c r="L658" s="26" t="str">
        <f t="shared" si="32"/>
        <v/>
      </c>
      <c r="M658" s="27" t="str">
        <f>IF(B658="","",TRIM(IF(N658="","Factura storno nu există în registru. ",IF(ISNA(MATCH(N658&amp;"|"&amp;D658,'Facturi emise'!$A$5:$A$1004,0)),"Linia nu există în factura inițială. ",""))&amp;IF(N(H658)&lt;=0,"Lipsește cantitatea stornată. ","")&amp;IF(AND(N(I658)=IFERROR(INDEX('Facturi emise'!$J$5:$J$1004,MATCH(N658&amp;"|"&amp;D658,'Facturi emise'!$A$5:$A$1004,0)),0),SUMIFS($H$5:$H$1004,$N$5:$N$1004,N658,$D$5:$D$1004,D658,$I$5:$I$1004,I658)&gt;N(G658)),"Stornezi mai mult decât s-a facturat. ","")&amp;IF(AND(N(I658)&gt;0,N(I658)&lt;IFERROR(INDEX('Facturi emise'!$J$5:$J$1004,MATCH(N658&amp;"|"&amp;D658,'Facturi emise'!$A$5:$A$1004,0)),0)),"Reducere de preț pe unitate. ","")))</f>
        <v/>
      </c>
      <c r="N658" s="28" t="str">
        <f>IF(B658="","",IFERROR(INDEX('Registru stornări'!$D$5:$D$304,MATCH(B658,'Registru stornări'!$B$5:$B$304,0)),""))</f>
        <v/>
      </c>
    </row>
    <row r="659" spans="1:14" x14ac:dyDescent="0.2">
      <c r="A659" s="1" t="str">
        <f t="shared" si="30"/>
        <v/>
      </c>
      <c r="B659" s="9"/>
      <c r="C659" s="10" t="str">
        <f>IF(B659="","",COUNTIF(INDEX($B:$B,5):B659,B659))</f>
        <v/>
      </c>
      <c r="D659" s="9"/>
      <c r="E659" s="24" t="str">
        <f>IF(OR(N659="",D659=""),"",IFERROR(INDEX('Facturi emise'!$G$5:$G$1004,MATCH(N659&amp;"|"&amp;D659,'Facturi emise'!$A$5:$A$1004,0)),""))</f>
        <v/>
      </c>
      <c r="F659" s="10" t="str">
        <f>IF(OR(N659="",D659=""),"",IFERROR(INDEX('Facturi emise'!$H$5:$H$1004,MATCH(N659&amp;"|"&amp;D659,'Facturi emise'!$A$5:$A$1004,0)),""))</f>
        <v/>
      </c>
      <c r="G659" s="24" t="str">
        <f>IF(OR(N659="",D659=""),"",IFERROR(INDEX('Facturi emise'!$I$5:$I$1004,MATCH(N659&amp;"|"&amp;D659,'Facturi emise'!$A$5:$A$1004,0)),""))</f>
        <v/>
      </c>
      <c r="H659" s="6"/>
      <c r="I659" s="14" t="str">
        <f>IF(OR(N659="",D659=""),"",IFERROR(INDEX('Facturi emise'!$J$5:$J$1004,MATCH(N659&amp;"|"&amp;D659,'Facturi emise'!$A$5:$A$1004,0)),""))</f>
        <v/>
      </c>
      <c r="J659" s="25" t="str">
        <f>IF(OR(N659="",D659=""),"",IFERROR(INDEX('Facturi emise'!$K$5:$K$1004,MATCH(N659&amp;"|"&amp;D659,'Facturi emise'!$A$5:$A$1004,0)),""))</f>
        <v/>
      </c>
      <c r="K659" s="26" t="str">
        <f t="shared" si="31"/>
        <v/>
      </c>
      <c r="L659" s="26" t="str">
        <f t="shared" si="32"/>
        <v/>
      </c>
      <c r="M659" s="27" t="str">
        <f>IF(B659="","",TRIM(IF(N659="","Factura storno nu există în registru. ",IF(ISNA(MATCH(N659&amp;"|"&amp;D659,'Facturi emise'!$A$5:$A$1004,0)),"Linia nu există în factura inițială. ",""))&amp;IF(N(H659)&lt;=0,"Lipsește cantitatea stornată. ","")&amp;IF(AND(N(I659)=IFERROR(INDEX('Facturi emise'!$J$5:$J$1004,MATCH(N659&amp;"|"&amp;D659,'Facturi emise'!$A$5:$A$1004,0)),0),SUMIFS($H$5:$H$1004,$N$5:$N$1004,N659,$D$5:$D$1004,D659,$I$5:$I$1004,I659)&gt;N(G659)),"Stornezi mai mult decât s-a facturat. ","")&amp;IF(AND(N(I659)&gt;0,N(I659)&lt;IFERROR(INDEX('Facturi emise'!$J$5:$J$1004,MATCH(N659&amp;"|"&amp;D659,'Facturi emise'!$A$5:$A$1004,0)),0)),"Reducere de preț pe unitate. ","")))</f>
        <v/>
      </c>
      <c r="N659" s="28" t="str">
        <f>IF(B659="","",IFERROR(INDEX('Registru stornări'!$D$5:$D$304,MATCH(B659,'Registru stornări'!$B$5:$B$304,0)),""))</f>
        <v/>
      </c>
    </row>
    <row r="660" spans="1:14" x14ac:dyDescent="0.2">
      <c r="A660" s="1" t="str">
        <f t="shared" si="30"/>
        <v/>
      </c>
      <c r="B660" s="9"/>
      <c r="C660" s="10" t="str">
        <f>IF(B660="","",COUNTIF(INDEX($B:$B,5):B660,B660))</f>
        <v/>
      </c>
      <c r="D660" s="9"/>
      <c r="E660" s="24" t="str">
        <f>IF(OR(N660="",D660=""),"",IFERROR(INDEX('Facturi emise'!$G$5:$G$1004,MATCH(N660&amp;"|"&amp;D660,'Facturi emise'!$A$5:$A$1004,0)),""))</f>
        <v/>
      </c>
      <c r="F660" s="10" t="str">
        <f>IF(OR(N660="",D660=""),"",IFERROR(INDEX('Facturi emise'!$H$5:$H$1004,MATCH(N660&amp;"|"&amp;D660,'Facturi emise'!$A$5:$A$1004,0)),""))</f>
        <v/>
      </c>
      <c r="G660" s="24" t="str">
        <f>IF(OR(N660="",D660=""),"",IFERROR(INDEX('Facturi emise'!$I$5:$I$1004,MATCH(N660&amp;"|"&amp;D660,'Facturi emise'!$A$5:$A$1004,0)),""))</f>
        <v/>
      </c>
      <c r="H660" s="6"/>
      <c r="I660" s="14" t="str">
        <f>IF(OR(N660="",D660=""),"",IFERROR(INDEX('Facturi emise'!$J$5:$J$1004,MATCH(N660&amp;"|"&amp;D660,'Facturi emise'!$A$5:$A$1004,0)),""))</f>
        <v/>
      </c>
      <c r="J660" s="25" t="str">
        <f>IF(OR(N660="",D660=""),"",IFERROR(INDEX('Facturi emise'!$K$5:$K$1004,MATCH(N660&amp;"|"&amp;D660,'Facturi emise'!$A$5:$A$1004,0)),""))</f>
        <v/>
      </c>
      <c r="K660" s="26" t="str">
        <f t="shared" si="31"/>
        <v/>
      </c>
      <c r="L660" s="26" t="str">
        <f t="shared" si="32"/>
        <v/>
      </c>
      <c r="M660" s="27" t="str">
        <f>IF(B660="","",TRIM(IF(N660="","Factura storno nu există în registru. ",IF(ISNA(MATCH(N660&amp;"|"&amp;D660,'Facturi emise'!$A$5:$A$1004,0)),"Linia nu există în factura inițială. ",""))&amp;IF(N(H660)&lt;=0,"Lipsește cantitatea stornată. ","")&amp;IF(AND(N(I660)=IFERROR(INDEX('Facturi emise'!$J$5:$J$1004,MATCH(N660&amp;"|"&amp;D660,'Facturi emise'!$A$5:$A$1004,0)),0),SUMIFS($H$5:$H$1004,$N$5:$N$1004,N660,$D$5:$D$1004,D660,$I$5:$I$1004,I660)&gt;N(G660)),"Stornezi mai mult decât s-a facturat. ","")&amp;IF(AND(N(I660)&gt;0,N(I660)&lt;IFERROR(INDEX('Facturi emise'!$J$5:$J$1004,MATCH(N660&amp;"|"&amp;D660,'Facturi emise'!$A$5:$A$1004,0)),0)),"Reducere de preț pe unitate. ","")))</f>
        <v/>
      </c>
      <c r="N660" s="28" t="str">
        <f>IF(B660="","",IFERROR(INDEX('Registru stornări'!$D$5:$D$304,MATCH(B660,'Registru stornări'!$B$5:$B$304,0)),""))</f>
        <v/>
      </c>
    </row>
    <row r="661" spans="1:14" x14ac:dyDescent="0.2">
      <c r="A661" s="1" t="str">
        <f t="shared" si="30"/>
        <v/>
      </c>
      <c r="B661" s="9"/>
      <c r="C661" s="10" t="str">
        <f>IF(B661="","",COUNTIF(INDEX($B:$B,5):B661,B661))</f>
        <v/>
      </c>
      <c r="D661" s="9"/>
      <c r="E661" s="24" t="str">
        <f>IF(OR(N661="",D661=""),"",IFERROR(INDEX('Facturi emise'!$G$5:$G$1004,MATCH(N661&amp;"|"&amp;D661,'Facturi emise'!$A$5:$A$1004,0)),""))</f>
        <v/>
      </c>
      <c r="F661" s="10" t="str">
        <f>IF(OR(N661="",D661=""),"",IFERROR(INDEX('Facturi emise'!$H$5:$H$1004,MATCH(N661&amp;"|"&amp;D661,'Facturi emise'!$A$5:$A$1004,0)),""))</f>
        <v/>
      </c>
      <c r="G661" s="24" t="str">
        <f>IF(OR(N661="",D661=""),"",IFERROR(INDEX('Facturi emise'!$I$5:$I$1004,MATCH(N661&amp;"|"&amp;D661,'Facturi emise'!$A$5:$A$1004,0)),""))</f>
        <v/>
      </c>
      <c r="H661" s="6"/>
      <c r="I661" s="14" t="str">
        <f>IF(OR(N661="",D661=""),"",IFERROR(INDEX('Facturi emise'!$J$5:$J$1004,MATCH(N661&amp;"|"&amp;D661,'Facturi emise'!$A$5:$A$1004,0)),""))</f>
        <v/>
      </c>
      <c r="J661" s="25" t="str">
        <f>IF(OR(N661="",D661=""),"",IFERROR(INDEX('Facturi emise'!$K$5:$K$1004,MATCH(N661&amp;"|"&amp;D661,'Facturi emise'!$A$5:$A$1004,0)),""))</f>
        <v/>
      </c>
      <c r="K661" s="26" t="str">
        <f t="shared" si="31"/>
        <v/>
      </c>
      <c r="L661" s="26" t="str">
        <f t="shared" si="32"/>
        <v/>
      </c>
      <c r="M661" s="27" t="str">
        <f>IF(B661="","",TRIM(IF(N661="","Factura storno nu există în registru. ",IF(ISNA(MATCH(N661&amp;"|"&amp;D661,'Facturi emise'!$A$5:$A$1004,0)),"Linia nu există în factura inițială. ",""))&amp;IF(N(H661)&lt;=0,"Lipsește cantitatea stornată. ","")&amp;IF(AND(N(I661)=IFERROR(INDEX('Facturi emise'!$J$5:$J$1004,MATCH(N661&amp;"|"&amp;D661,'Facturi emise'!$A$5:$A$1004,0)),0),SUMIFS($H$5:$H$1004,$N$5:$N$1004,N661,$D$5:$D$1004,D661,$I$5:$I$1004,I661)&gt;N(G661)),"Stornezi mai mult decât s-a facturat. ","")&amp;IF(AND(N(I661)&gt;0,N(I661)&lt;IFERROR(INDEX('Facturi emise'!$J$5:$J$1004,MATCH(N661&amp;"|"&amp;D661,'Facturi emise'!$A$5:$A$1004,0)),0)),"Reducere de preț pe unitate. ","")))</f>
        <v/>
      </c>
      <c r="N661" s="28" t="str">
        <f>IF(B661="","",IFERROR(INDEX('Registru stornări'!$D$5:$D$304,MATCH(B661,'Registru stornări'!$B$5:$B$304,0)),""))</f>
        <v/>
      </c>
    </row>
    <row r="662" spans="1:14" x14ac:dyDescent="0.2">
      <c r="A662" s="1" t="str">
        <f t="shared" si="30"/>
        <v/>
      </c>
      <c r="B662" s="9"/>
      <c r="C662" s="10" t="str">
        <f>IF(B662="","",COUNTIF(INDEX($B:$B,5):B662,B662))</f>
        <v/>
      </c>
      <c r="D662" s="9"/>
      <c r="E662" s="24" t="str">
        <f>IF(OR(N662="",D662=""),"",IFERROR(INDEX('Facturi emise'!$G$5:$G$1004,MATCH(N662&amp;"|"&amp;D662,'Facturi emise'!$A$5:$A$1004,0)),""))</f>
        <v/>
      </c>
      <c r="F662" s="10" t="str">
        <f>IF(OR(N662="",D662=""),"",IFERROR(INDEX('Facturi emise'!$H$5:$H$1004,MATCH(N662&amp;"|"&amp;D662,'Facturi emise'!$A$5:$A$1004,0)),""))</f>
        <v/>
      </c>
      <c r="G662" s="24" t="str">
        <f>IF(OR(N662="",D662=""),"",IFERROR(INDEX('Facturi emise'!$I$5:$I$1004,MATCH(N662&amp;"|"&amp;D662,'Facturi emise'!$A$5:$A$1004,0)),""))</f>
        <v/>
      </c>
      <c r="H662" s="6"/>
      <c r="I662" s="14" t="str">
        <f>IF(OR(N662="",D662=""),"",IFERROR(INDEX('Facturi emise'!$J$5:$J$1004,MATCH(N662&amp;"|"&amp;D662,'Facturi emise'!$A$5:$A$1004,0)),""))</f>
        <v/>
      </c>
      <c r="J662" s="25" t="str">
        <f>IF(OR(N662="",D662=""),"",IFERROR(INDEX('Facturi emise'!$K$5:$K$1004,MATCH(N662&amp;"|"&amp;D662,'Facturi emise'!$A$5:$A$1004,0)),""))</f>
        <v/>
      </c>
      <c r="K662" s="26" t="str">
        <f t="shared" si="31"/>
        <v/>
      </c>
      <c r="L662" s="26" t="str">
        <f t="shared" si="32"/>
        <v/>
      </c>
      <c r="M662" s="27" t="str">
        <f>IF(B662="","",TRIM(IF(N662="","Factura storno nu există în registru. ",IF(ISNA(MATCH(N662&amp;"|"&amp;D662,'Facturi emise'!$A$5:$A$1004,0)),"Linia nu există în factura inițială. ",""))&amp;IF(N(H662)&lt;=0,"Lipsește cantitatea stornată. ","")&amp;IF(AND(N(I662)=IFERROR(INDEX('Facturi emise'!$J$5:$J$1004,MATCH(N662&amp;"|"&amp;D662,'Facturi emise'!$A$5:$A$1004,0)),0),SUMIFS($H$5:$H$1004,$N$5:$N$1004,N662,$D$5:$D$1004,D662,$I$5:$I$1004,I662)&gt;N(G662)),"Stornezi mai mult decât s-a facturat. ","")&amp;IF(AND(N(I662)&gt;0,N(I662)&lt;IFERROR(INDEX('Facturi emise'!$J$5:$J$1004,MATCH(N662&amp;"|"&amp;D662,'Facturi emise'!$A$5:$A$1004,0)),0)),"Reducere de preț pe unitate. ","")))</f>
        <v/>
      </c>
      <c r="N662" s="28" t="str">
        <f>IF(B662="","",IFERROR(INDEX('Registru stornări'!$D$5:$D$304,MATCH(B662,'Registru stornări'!$B$5:$B$304,0)),""))</f>
        <v/>
      </c>
    </row>
    <row r="663" spans="1:14" x14ac:dyDescent="0.2">
      <c r="A663" s="1" t="str">
        <f t="shared" si="30"/>
        <v/>
      </c>
      <c r="B663" s="9"/>
      <c r="C663" s="10" t="str">
        <f>IF(B663="","",COUNTIF(INDEX($B:$B,5):B663,B663))</f>
        <v/>
      </c>
      <c r="D663" s="9"/>
      <c r="E663" s="24" t="str">
        <f>IF(OR(N663="",D663=""),"",IFERROR(INDEX('Facturi emise'!$G$5:$G$1004,MATCH(N663&amp;"|"&amp;D663,'Facturi emise'!$A$5:$A$1004,0)),""))</f>
        <v/>
      </c>
      <c r="F663" s="10" t="str">
        <f>IF(OR(N663="",D663=""),"",IFERROR(INDEX('Facturi emise'!$H$5:$H$1004,MATCH(N663&amp;"|"&amp;D663,'Facturi emise'!$A$5:$A$1004,0)),""))</f>
        <v/>
      </c>
      <c r="G663" s="24" t="str">
        <f>IF(OR(N663="",D663=""),"",IFERROR(INDEX('Facturi emise'!$I$5:$I$1004,MATCH(N663&amp;"|"&amp;D663,'Facturi emise'!$A$5:$A$1004,0)),""))</f>
        <v/>
      </c>
      <c r="H663" s="6"/>
      <c r="I663" s="14" t="str">
        <f>IF(OR(N663="",D663=""),"",IFERROR(INDEX('Facturi emise'!$J$5:$J$1004,MATCH(N663&amp;"|"&amp;D663,'Facturi emise'!$A$5:$A$1004,0)),""))</f>
        <v/>
      </c>
      <c r="J663" s="25" t="str">
        <f>IF(OR(N663="",D663=""),"",IFERROR(INDEX('Facturi emise'!$K$5:$K$1004,MATCH(N663&amp;"|"&amp;D663,'Facturi emise'!$A$5:$A$1004,0)),""))</f>
        <v/>
      </c>
      <c r="K663" s="26" t="str">
        <f t="shared" si="31"/>
        <v/>
      </c>
      <c r="L663" s="26" t="str">
        <f t="shared" si="32"/>
        <v/>
      </c>
      <c r="M663" s="27" t="str">
        <f>IF(B663="","",TRIM(IF(N663="","Factura storno nu există în registru. ",IF(ISNA(MATCH(N663&amp;"|"&amp;D663,'Facturi emise'!$A$5:$A$1004,0)),"Linia nu există în factura inițială. ",""))&amp;IF(N(H663)&lt;=0,"Lipsește cantitatea stornată. ","")&amp;IF(AND(N(I663)=IFERROR(INDEX('Facturi emise'!$J$5:$J$1004,MATCH(N663&amp;"|"&amp;D663,'Facturi emise'!$A$5:$A$1004,0)),0),SUMIFS($H$5:$H$1004,$N$5:$N$1004,N663,$D$5:$D$1004,D663,$I$5:$I$1004,I663)&gt;N(G663)),"Stornezi mai mult decât s-a facturat. ","")&amp;IF(AND(N(I663)&gt;0,N(I663)&lt;IFERROR(INDEX('Facturi emise'!$J$5:$J$1004,MATCH(N663&amp;"|"&amp;D663,'Facturi emise'!$A$5:$A$1004,0)),0)),"Reducere de preț pe unitate. ","")))</f>
        <v/>
      </c>
      <c r="N663" s="28" t="str">
        <f>IF(B663="","",IFERROR(INDEX('Registru stornări'!$D$5:$D$304,MATCH(B663,'Registru stornări'!$B$5:$B$304,0)),""))</f>
        <v/>
      </c>
    </row>
    <row r="664" spans="1:14" x14ac:dyDescent="0.2">
      <c r="A664" s="1" t="str">
        <f t="shared" si="30"/>
        <v/>
      </c>
      <c r="B664" s="9"/>
      <c r="C664" s="10" t="str">
        <f>IF(B664="","",COUNTIF(INDEX($B:$B,5):B664,B664))</f>
        <v/>
      </c>
      <c r="D664" s="9"/>
      <c r="E664" s="24" t="str">
        <f>IF(OR(N664="",D664=""),"",IFERROR(INDEX('Facturi emise'!$G$5:$G$1004,MATCH(N664&amp;"|"&amp;D664,'Facturi emise'!$A$5:$A$1004,0)),""))</f>
        <v/>
      </c>
      <c r="F664" s="10" t="str">
        <f>IF(OR(N664="",D664=""),"",IFERROR(INDEX('Facturi emise'!$H$5:$H$1004,MATCH(N664&amp;"|"&amp;D664,'Facturi emise'!$A$5:$A$1004,0)),""))</f>
        <v/>
      </c>
      <c r="G664" s="24" t="str">
        <f>IF(OR(N664="",D664=""),"",IFERROR(INDEX('Facturi emise'!$I$5:$I$1004,MATCH(N664&amp;"|"&amp;D664,'Facturi emise'!$A$5:$A$1004,0)),""))</f>
        <v/>
      </c>
      <c r="H664" s="6"/>
      <c r="I664" s="14" t="str">
        <f>IF(OR(N664="",D664=""),"",IFERROR(INDEX('Facturi emise'!$J$5:$J$1004,MATCH(N664&amp;"|"&amp;D664,'Facturi emise'!$A$5:$A$1004,0)),""))</f>
        <v/>
      </c>
      <c r="J664" s="25" t="str">
        <f>IF(OR(N664="",D664=""),"",IFERROR(INDEX('Facturi emise'!$K$5:$K$1004,MATCH(N664&amp;"|"&amp;D664,'Facturi emise'!$A$5:$A$1004,0)),""))</f>
        <v/>
      </c>
      <c r="K664" s="26" t="str">
        <f t="shared" si="31"/>
        <v/>
      </c>
      <c r="L664" s="26" t="str">
        <f t="shared" si="32"/>
        <v/>
      </c>
      <c r="M664" s="27" t="str">
        <f>IF(B664="","",TRIM(IF(N664="","Factura storno nu există în registru. ",IF(ISNA(MATCH(N664&amp;"|"&amp;D664,'Facturi emise'!$A$5:$A$1004,0)),"Linia nu există în factura inițială. ",""))&amp;IF(N(H664)&lt;=0,"Lipsește cantitatea stornată. ","")&amp;IF(AND(N(I664)=IFERROR(INDEX('Facturi emise'!$J$5:$J$1004,MATCH(N664&amp;"|"&amp;D664,'Facturi emise'!$A$5:$A$1004,0)),0),SUMIFS($H$5:$H$1004,$N$5:$N$1004,N664,$D$5:$D$1004,D664,$I$5:$I$1004,I664)&gt;N(G664)),"Stornezi mai mult decât s-a facturat. ","")&amp;IF(AND(N(I664)&gt;0,N(I664)&lt;IFERROR(INDEX('Facturi emise'!$J$5:$J$1004,MATCH(N664&amp;"|"&amp;D664,'Facturi emise'!$A$5:$A$1004,0)),0)),"Reducere de preț pe unitate. ","")))</f>
        <v/>
      </c>
      <c r="N664" s="28" t="str">
        <f>IF(B664="","",IFERROR(INDEX('Registru stornări'!$D$5:$D$304,MATCH(B664,'Registru stornări'!$B$5:$B$304,0)),""))</f>
        <v/>
      </c>
    </row>
    <row r="665" spans="1:14" x14ac:dyDescent="0.2">
      <c r="A665" s="1" t="str">
        <f t="shared" si="30"/>
        <v/>
      </c>
      <c r="B665" s="9"/>
      <c r="C665" s="10" t="str">
        <f>IF(B665="","",COUNTIF(INDEX($B:$B,5):B665,B665))</f>
        <v/>
      </c>
      <c r="D665" s="9"/>
      <c r="E665" s="24" t="str">
        <f>IF(OR(N665="",D665=""),"",IFERROR(INDEX('Facturi emise'!$G$5:$G$1004,MATCH(N665&amp;"|"&amp;D665,'Facturi emise'!$A$5:$A$1004,0)),""))</f>
        <v/>
      </c>
      <c r="F665" s="10" t="str">
        <f>IF(OR(N665="",D665=""),"",IFERROR(INDEX('Facturi emise'!$H$5:$H$1004,MATCH(N665&amp;"|"&amp;D665,'Facturi emise'!$A$5:$A$1004,0)),""))</f>
        <v/>
      </c>
      <c r="G665" s="24" t="str">
        <f>IF(OR(N665="",D665=""),"",IFERROR(INDEX('Facturi emise'!$I$5:$I$1004,MATCH(N665&amp;"|"&amp;D665,'Facturi emise'!$A$5:$A$1004,0)),""))</f>
        <v/>
      </c>
      <c r="H665" s="6"/>
      <c r="I665" s="14" t="str">
        <f>IF(OR(N665="",D665=""),"",IFERROR(INDEX('Facturi emise'!$J$5:$J$1004,MATCH(N665&amp;"|"&amp;D665,'Facturi emise'!$A$5:$A$1004,0)),""))</f>
        <v/>
      </c>
      <c r="J665" s="25" t="str">
        <f>IF(OR(N665="",D665=""),"",IFERROR(INDEX('Facturi emise'!$K$5:$K$1004,MATCH(N665&amp;"|"&amp;D665,'Facturi emise'!$A$5:$A$1004,0)),""))</f>
        <v/>
      </c>
      <c r="K665" s="26" t="str">
        <f t="shared" si="31"/>
        <v/>
      </c>
      <c r="L665" s="26" t="str">
        <f t="shared" si="32"/>
        <v/>
      </c>
      <c r="M665" s="27" t="str">
        <f>IF(B665="","",TRIM(IF(N665="","Factura storno nu există în registru. ",IF(ISNA(MATCH(N665&amp;"|"&amp;D665,'Facturi emise'!$A$5:$A$1004,0)),"Linia nu există în factura inițială. ",""))&amp;IF(N(H665)&lt;=0,"Lipsește cantitatea stornată. ","")&amp;IF(AND(N(I665)=IFERROR(INDEX('Facturi emise'!$J$5:$J$1004,MATCH(N665&amp;"|"&amp;D665,'Facturi emise'!$A$5:$A$1004,0)),0),SUMIFS($H$5:$H$1004,$N$5:$N$1004,N665,$D$5:$D$1004,D665,$I$5:$I$1004,I665)&gt;N(G665)),"Stornezi mai mult decât s-a facturat. ","")&amp;IF(AND(N(I665)&gt;0,N(I665)&lt;IFERROR(INDEX('Facturi emise'!$J$5:$J$1004,MATCH(N665&amp;"|"&amp;D665,'Facturi emise'!$A$5:$A$1004,0)),0)),"Reducere de preț pe unitate. ","")))</f>
        <v/>
      </c>
      <c r="N665" s="28" t="str">
        <f>IF(B665="","",IFERROR(INDEX('Registru stornări'!$D$5:$D$304,MATCH(B665,'Registru stornări'!$B$5:$B$304,0)),""))</f>
        <v/>
      </c>
    </row>
    <row r="666" spans="1:14" x14ac:dyDescent="0.2">
      <c r="A666" s="1" t="str">
        <f t="shared" si="30"/>
        <v/>
      </c>
      <c r="B666" s="9"/>
      <c r="C666" s="10" t="str">
        <f>IF(B666="","",COUNTIF(INDEX($B:$B,5):B666,B666))</f>
        <v/>
      </c>
      <c r="D666" s="9"/>
      <c r="E666" s="24" t="str">
        <f>IF(OR(N666="",D666=""),"",IFERROR(INDEX('Facturi emise'!$G$5:$G$1004,MATCH(N666&amp;"|"&amp;D666,'Facturi emise'!$A$5:$A$1004,0)),""))</f>
        <v/>
      </c>
      <c r="F666" s="10" t="str">
        <f>IF(OR(N666="",D666=""),"",IFERROR(INDEX('Facturi emise'!$H$5:$H$1004,MATCH(N666&amp;"|"&amp;D666,'Facturi emise'!$A$5:$A$1004,0)),""))</f>
        <v/>
      </c>
      <c r="G666" s="24" t="str">
        <f>IF(OR(N666="",D666=""),"",IFERROR(INDEX('Facturi emise'!$I$5:$I$1004,MATCH(N666&amp;"|"&amp;D666,'Facturi emise'!$A$5:$A$1004,0)),""))</f>
        <v/>
      </c>
      <c r="H666" s="6"/>
      <c r="I666" s="14" t="str">
        <f>IF(OR(N666="",D666=""),"",IFERROR(INDEX('Facturi emise'!$J$5:$J$1004,MATCH(N666&amp;"|"&amp;D666,'Facturi emise'!$A$5:$A$1004,0)),""))</f>
        <v/>
      </c>
      <c r="J666" s="25" t="str">
        <f>IF(OR(N666="",D666=""),"",IFERROR(INDEX('Facturi emise'!$K$5:$K$1004,MATCH(N666&amp;"|"&amp;D666,'Facturi emise'!$A$5:$A$1004,0)),""))</f>
        <v/>
      </c>
      <c r="K666" s="26" t="str">
        <f t="shared" si="31"/>
        <v/>
      </c>
      <c r="L666" s="26" t="str">
        <f t="shared" si="32"/>
        <v/>
      </c>
      <c r="M666" s="27" t="str">
        <f>IF(B666="","",TRIM(IF(N666="","Factura storno nu există în registru. ",IF(ISNA(MATCH(N666&amp;"|"&amp;D666,'Facturi emise'!$A$5:$A$1004,0)),"Linia nu există în factura inițială. ",""))&amp;IF(N(H666)&lt;=0,"Lipsește cantitatea stornată. ","")&amp;IF(AND(N(I666)=IFERROR(INDEX('Facturi emise'!$J$5:$J$1004,MATCH(N666&amp;"|"&amp;D666,'Facturi emise'!$A$5:$A$1004,0)),0),SUMIFS($H$5:$H$1004,$N$5:$N$1004,N666,$D$5:$D$1004,D666,$I$5:$I$1004,I666)&gt;N(G666)),"Stornezi mai mult decât s-a facturat. ","")&amp;IF(AND(N(I666)&gt;0,N(I666)&lt;IFERROR(INDEX('Facturi emise'!$J$5:$J$1004,MATCH(N666&amp;"|"&amp;D666,'Facturi emise'!$A$5:$A$1004,0)),0)),"Reducere de preț pe unitate. ","")))</f>
        <v/>
      </c>
      <c r="N666" s="28" t="str">
        <f>IF(B666="","",IFERROR(INDEX('Registru stornări'!$D$5:$D$304,MATCH(B666,'Registru stornări'!$B$5:$B$304,0)),""))</f>
        <v/>
      </c>
    </row>
    <row r="667" spans="1:14" x14ac:dyDescent="0.2">
      <c r="A667" s="1" t="str">
        <f t="shared" si="30"/>
        <v/>
      </c>
      <c r="B667" s="9"/>
      <c r="C667" s="10" t="str">
        <f>IF(B667="","",COUNTIF(INDEX($B:$B,5):B667,B667))</f>
        <v/>
      </c>
      <c r="D667" s="9"/>
      <c r="E667" s="24" t="str">
        <f>IF(OR(N667="",D667=""),"",IFERROR(INDEX('Facturi emise'!$G$5:$G$1004,MATCH(N667&amp;"|"&amp;D667,'Facturi emise'!$A$5:$A$1004,0)),""))</f>
        <v/>
      </c>
      <c r="F667" s="10" t="str">
        <f>IF(OR(N667="",D667=""),"",IFERROR(INDEX('Facturi emise'!$H$5:$H$1004,MATCH(N667&amp;"|"&amp;D667,'Facturi emise'!$A$5:$A$1004,0)),""))</f>
        <v/>
      </c>
      <c r="G667" s="24" t="str">
        <f>IF(OR(N667="",D667=""),"",IFERROR(INDEX('Facturi emise'!$I$5:$I$1004,MATCH(N667&amp;"|"&amp;D667,'Facturi emise'!$A$5:$A$1004,0)),""))</f>
        <v/>
      </c>
      <c r="H667" s="6"/>
      <c r="I667" s="14" t="str">
        <f>IF(OR(N667="",D667=""),"",IFERROR(INDEX('Facturi emise'!$J$5:$J$1004,MATCH(N667&amp;"|"&amp;D667,'Facturi emise'!$A$5:$A$1004,0)),""))</f>
        <v/>
      </c>
      <c r="J667" s="25" t="str">
        <f>IF(OR(N667="",D667=""),"",IFERROR(INDEX('Facturi emise'!$K$5:$K$1004,MATCH(N667&amp;"|"&amp;D667,'Facturi emise'!$A$5:$A$1004,0)),""))</f>
        <v/>
      </c>
      <c r="K667" s="26" t="str">
        <f t="shared" si="31"/>
        <v/>
      </c>
      <c r="L667" s="26" t="str">
        <f t="shared" si="32"/>
        <v/>
      </c>
      <c r="M667" s="27" t="str">
        <f>IF(B667="","",TRIM(IF(N667="","Factura storno nu există în registru. ",IF(ISNA(MATCH(N667&amp;"|"&amp;D667,'Facturi emise'!$A$5:$A$1004,0)),"Linia nu există în factura inițială. ",""))&amp;IF(N(H667)&lt;=0,"Lipsește cantitatea stornată. ","")&amp;IF(AND(N(I667)=IFERROR(INDEX('Facturi emise'!$J$5:$J$1004,MATCH(N667&amp;"|"&amp;D667,'Facturi emise'!$A$5:$A$1004,0)),0),SUMIFS($H$5:$H$1004,$N$5:$N$1004,N667,$D$5:$D$1004,D667,$I$5:$I$1004,I667)&gt;N(G667)),"Stornezi mai mult decât s-a facturat. ","")&amp;IF(AND(N(I667)&gt;0,N(I667)&lt;IFERROR(INDEX('Facturi emise'!$J$5:$J$1004,MATCH(N667&amp;"|"&amp;D667,'Facturi emise'!$A$5:$A$1004,0)),0)),"Reducere de preț pe unitate. ","")))</f>
        <v/>
      </c>
      <c r="N667" s="28" t="str">
        <f>IF(B667="","",IFERROR(INDEX('Registru stornări'!$D$5:$D$304,MATCH(B667,'Registru stornări'!$B$5:$B$304,0)),""))</f>
        <v/>
      </c>
    </row>
    <row r="668" spans="1:14" x14ac:dyDescent="0.2">
      <c r="A668" s="1" t="str">
        <f t="shared" si="30"/>
        <v/>
      </c>
      <c r="B668" s="9"/>
      <c r="C668" s="10" t="str">
        <f>IF(B668="","",COUNTIF(INDEX($B:$B,5):B668,B668))</f>
        <v/>
      </c>
      <c r="D668" s="9"/>
      <c r="E668" s="24" t="str">
        <f>IF(OR(N668="",D668=""),"",IFERROR(INDEX('Facturi emise'!$G$5:$G$1004,MATCH(N668&amp;"|"&amp;D668,'Facturi emise'!$A$5:$A$1004,0)),""))</f>
        <v/>
      </c>
      <c r="F668" s="10" t="str">
        <f>IF(OR(N668="",D668=""),"",IFERROR(INDEX('Facturi emise'!$H$5:$H$1004,MATCH(N668&amp;"|"&amp;D668,'Facturi emise'!$A$5:$A$1004,0)),""))</f>
        <v/>
      </c>
      <c r="G668" s="24" t="str">
        <f>IF(OR(N668="",D668=""),"",IFERROR(INDEX('Facturi emise'!$I$5:$I$1004,MATCH(N668&amp;"|"&amp;D668,'Facturi emise'!$A$5:$A$1004,0)),""))</f>
        <v/>
      </c>
      <c r="H668" s="6"/>
      <c r="I668" s="14" t="str">
        <f>IF(OR(N668="",D668=""),"",IFERROR(INDEX('Facturi emise'!$J$5:$J$1004,MATCH(N668&amp;"|"&amp;D668,'Facturi emise'!$A$5:$A$1004,0)),""))</f>
        <v/>
      </c>
      <c r="J668" s="25" t="str">
        <f>IF(OR(N668="",D668=""),"",IFERROR(INDEX('Facturi emise'!$K$5:$K$1004,MATCH(N668&amp;"|"&amp;D668,'Facturi emise'!$A$5:$A$1004,0)),""))</f>
        <v/>
      </c>
      <c r="K668" s="26" t="str">
        <f t="shared" si="31"/>
        <v/>
      </c>
      <c r="L668" s="26" t="str">
        <f t="shared" si="32"/>
        <v/>
      </c>
      <c r="M668" s="27" t="str">
        <f>IF(B668="","",TRIM(IF(N668="","Factura storno nu există în registru. ",IF(ISNA(MATCH(N668&amp;"|"&amp;D668,'Facturi emise'!$A$5:$A$1004,0)),"Linia nu există în factura inițială. ",""))&amp;IF(N(H668)&lt;=0,"Lipsește cantitatea stornată. ","")&amp;IF(AND(N(I668)=IFERROR(INDEX('Facturi emise'!$J$5:$J$1004,MATCH(N668&amp;"|"&amp;D668,'Facturi emise'!$A$5:$A$1004,0)),0),SUMIFS($H$5:$H$1004,$N$5:$N$1004,N668,$D$5:$D$1004,D668,$I$5:$I$1004,I668)&gt;N(G668)),"Stornezi mai mult decât s-a facturat. ","")&amp;IF(AND(N(I668)&gt;0,N(I668)&lt;IFERROR(INDEX('Facturi emise'!$J$5:$J$1004,MATCH(N668&amp;"|"&amp;D668,'Facturi emise'!$A$5:$A$1004,0)),0)),"Reducere de preț pe unitate. ","")))</f>
        <v/>
      </c>
      <c r="N668" s="28" t="str">
        <f>IF(B668="","",IFERROR(INDEX('Registru stornări'!$D$5:$D$304,MATCH(B668,'Registru stornări'!$B$5:$B$304,0)),""))</f>
        <v/>
      </c>
    </row>
    <row r="669" spans="1:14" x14ac:dyDescent="0.2">
      <c r="A669" s="1" t="str">
        <f t="shared" si="30"/>
        <v/>
      </c>
      <c r="B669" s="9"/>
      <c r="C669" s="10" t="str">
        <f>IF(B669="","",COUNTIF(INDEX($B:$B,5):B669,B669))</f>
        <v/>
      </c>
      <c r="D669" s="9"/>
      <c r="E669" s="24" t="str">
        <f>IF(OR(N669="",D669=""),"",IFERROR(INDEX('Facturi emise'!$G$5:$G$1004,MATCH(N669&amp;"|"&amp;D669,'Facturi emise'!$A$5:$A$1004,0)),""))</f>
        <v/>
      </c>
      <c r="F669" s="10" t="str">
        <f>IF(OR(N669="",D669=""),"",IFERROR(INDEX('Facturi emise'!$H$5:$H$1004,MATCH(N669&amp;"|"&amp;D669,'Facturi emise'!$A$5:$A$1004,0)),""))</f>
        <v/>
      </c>
      <c r="G669" s="24" t="str">
        <f>IF(OR(N669="",D669=""),"",IFERROR(INDEX('Facturi emise'!$I$5:$I$1004,MATCH(N669&amp;"|"&amp;D669,'Facturi emise'!$A$5:$A$1004,0)),""))</f>
        <v/>
      </c>
      <c r="H669" s="6"/>
      <c r="I669" s="14" t="str">
        <f>IF(OR(N669="",D669=""),"",IFERROR(INDEX('Facturi emise'!$J$5:$J$1004,MATCH(N669&amp;"|"&amp;D669,'Facturi emise'!$A$5:$A$1004,0)),""))</f>
        <v/>
      </c>
      <c r="J669" s="25" t="str">
        <f>IF(OR(N669="",D669=""),"",IFERROR(INDEX('Facturi emise'!$K$5:$K$1004,MATCH(N669&amp;"|"&amp;D669,'Facturi emise'!$A$5:$A$1004,0)),""))</f>
        <v/>
      </c>
      <c r="K669" s="26" t="str">
        <f t="shared" si="31"/>
        <v/>
      </c>
      <c r="L669" s="26" t="str">
        <f t="shared" si="32"/>
        <v/>
      </c>
      <c r="M669" s="27" t="str">
        <f>IF(B669="","",TRIM(IF(N669="","Factura storno nu există în registru. ",IF(ISNA(MATCH(N669&amp;"|"&amp;D669,'Facturi emise'!$A$5:$A$1004,0)),"Linia nu există în factura inițială. ",""))&amp;IF(N(H669)&lt;=0,"Lipsește cantitatea stornată. ","")&amp;IF(AND(N(I669)=IFERROR(INDEX('Facturi emise'!$J$5:$J$1004,MATCH(N669&amp;"|"&amp;D669,'Facturi emise'!$A$5:$A$1004,0)),0),SUMIFS($H$5:$H$1004,$N$5:$N$1004,N669,$D$5:$D$1004,D669,$I$5:$I$1004,I669)&gt;N(G669)),"Stornezi mai mult decât s-a facturat. ","")&amp;IF(AND(N(I669)&gt;0,N(I669)&lt;IFERROR(INDEX('Facturi emise'!$J$5:$J$1004,MATCH(N669&amp;"|"&amp;D669,'Facturi emise'!$A$5:$A$1004,0)),0)),"Reducere de preț pe unitate. ","")))</f>
        <v/>
      </c>
      <c r="N669" s="28" t="str">
        <f>IF(B669="","",IFERROR(INDEX('Registru stornări'!$D$5:$D$304,MATCH(B669,'Registru stornări'!$B$5:$B$304,0)),""))</f>
        <v/>
      </c>
    </row>
    <row r="670" spans="1:14" x14ac:dyDescent="0.2">
      <c r="A670" s="1" t="str">
        <f t="shared" si="30"/>
        <v/>
      </c>
      <c r="B670" s="9"/>
      <c r="C670" s="10" t="str">
        <f>IF(B670="","",COUNTIF(INDEX($B:$B,5):B670,B670))</f>
        <v/>
      </c>
      <c r="D670" s="9"/>
      <c r="E670" s="24" t="str">
        <f>IF(OR(N670="",D670=""),"",IFERROR(INDEX('Facturi emise'!$G$5:$G$1004,MATCH(N670&amp;"|"&amp;D670,'Facturi emise'!$A$5:$A$1004,0)),""))</f>
        <v/>
      </c>
      <c r="F670" s="10" t="str">
        <f>IF(OR(N670="",D670=""),"",IFERROR(INDEX('Facturi emise'!$H$5:$H$1004,MATCH(N670&amp;"|"&amp;D670,'Facturi emise'!$A$5:$A$1004,0)),""))</f>
        <v/>
      </c>
      <c r="G670" s="24" t="str">
        <f>IF(OR(N670="",D670=""),"",IFERROR(INDEX('Facturi emise'!$I$5:$I$1004,MATCH(N670&amp;"|"&amp;D670,'Facturi emise'!$A$5:$A$1004,0)),""))</f>
        <v/>
      </c>
      <c r="H670" s="6"/>
      <c r="I670" s="14" t="str">
        <f>IF(OR(N670="",D670=""),"",IFERROR(INDEX('Facturi emise'!$J$5:$J$1004,MATCH(N670&amp;"|"&amp;D670,'Facturi emise'!$A$5:$A$1004,0)),""))</f>
        <v/>
      </c>
      <c r="J670" s="25" t="str">
        <f>IF(OR(N670="",D670=""),"",IFERROR(INDEX('Facturi emise'!$K$5:$K$1004,MATCH(N670&amp;"|"&amp;D670,'Facturi emise'!$A$5:$A$1004,0)),""))</f>
        <v/>
      </c>
      <c r="K670" s="26" t="str">
        <f t="shared" si="31"/>
        <v/>
      </c>
      <c r="L670" s="26" t="str">
        <f t="shared" si="32"/>
        <v/>
      </c>
      <c r="M670" s="27" t="str">
        <f>IF(B670="","",TRIM(IF(N670="","Factura storno nu există în registru. ",IF(ISNA(MATCH(N670&amp;"|"&amp;D670,'Facturi emise'!$A$5:$A$1004,0)),"Linia nu există în factura inițială. ",""))&amp;IF(N(H670)&lt;=0,"Lipsește cantitatea stornată. ","")&amp;IF(AND(N(I670)=IFERROR(INDEX('Facturi emise'!$J$5:$J$1004,MATCH(N670&amp;"|"&amp;D670,'Facturi emise'!$A$5:$A$1004,0)),0),SUMIFS($H$5:$H$1004,$N$5:$N$1004,N670,$D$5:$D$1004,D670,$I$5:$I$1004,I670)&gt;N(G670)),"Stornezi mai mult decât s-a facturat. ","")&amp;IF(AND(N(I670)&gt;0,N(I670)&lt;IFERROR(INDEX('Facturi emise'!$J$5:$J$1004,MATCH(N670&amp;"|"&amp;D670,'Facturi emise'!$A$5:$A$1004,0)),0)),"Reducere de preț pe unitate. ","")))</f>
        <v/>
      </c>
      <c r="N670" s="28" t="str">
        <f>IF(B670="","",IFERROR(INDEX('Registru stornări'!$D$5:$D$304,MATCH(B670,'Registru stornări'!$B$5:$B$304,0)),""))</f>
        <v/>
      </c>
    </row>
    <row r="671" spans="1:14" x14ac:dyDescent="0.2">
      <c r="A671" s="1" t="str">
        <f t="shared" si="30"/>
        <v/>
      </c>
      <c r="B671" s="9"/>
      <c r="C671" s="10" t="str">
        <f>IF(B671="","",COUNTIF(INDEX($B:$B,5):B671,B671))</f>
        <v/>
      </c>
      <c r="D671" s="9"/>
      <c r="E671" s="24" t="str">
        <f>IF(OR(N671="",D671=""),"",IFERROR(INDEX('Facturi emise'!$G$5:$G$1004,MATCH(N671&amp;"|"&amp;D671,'Facturi emise'!$A$5:$A$1004,0)),""))</f>
        <v/>
      </c>
      <c r="F671" s="10" t="str">
        <f>IF(OR(N671="",D671=""),"",IFERROR(INDEX('Facturi emise'!$H$5:$H$1004,MATCH(N671&amp;"|"&amp;D671,'Facturi emise'!$A$5:$A$1004,0)),""))</f>
        <v/>
      </c>
      <c r="G671" s="24" t="str">
        <f>IF(OR(N671="",D671=""),"",IFERROR(INDEX('Facturi emise'!$I$5:$I$1004,MATCH(N671&amp;"|"&amp;D671,'Facturi emise'!$A$5:$A$1004,0)),""))</f>
        <v/>
      </c>
      <c r="H671" s="6"/>
      <c r="I671" s="14" t="str">
        <f>IF(OR(N671="",D671=""),"",IFERROR(INDEX('Facturi emise'!$J$5:$J$1004,MATCH(N671&amp;"|"&amp;D671,'Facturi emise'!$A$5:$A$1004,0)),""))</f>
        <v/>
      </c>
      <c r="J671" s="25" t="str">
        <f>IF(OR(N671="",D671=""),"",IFERROR(INDEX('Facturi emise'!$K$5:$K$1004,MATCH(N671&amp;"|"&amp;D671,'Facturi emise'!$A$5:$A$1004,0)),""))</f>
        <v/>
      </c>
      <c r="K671" s="26" t="str">
        <f t="shared" si="31"/>
        <v/>
      </c>
      <c r="L671" s="26" t="str">
        <f t="shared" si="32"/>
        <v/>
      </c>
      <c r="M671" s="27" t="str">
        <f>IF(B671="","",TRIM(IF(N671="","Factura storno nu există în registru. ",IF(ISNA(MATCH(N671&amp;"|"&amp;D671,'Facturi emise'!$A$5:$A$1004,0)),"Linia nu există în factura inițială. ",""))&amp;IF(N(H671)&lt;=0,"Lipsește cantitatea stornată. ","")&amp;IF(AND(N(I671)=IFERROR(INDEX('Facturi emise'!$J$5:$J$1004,MATCH(N671&amp;"|"&amp;D671,'Facturi emise'!$A$5:$A$1004,0)),0),SUMIFS($H$5:$H$1004,$N$5:$N$1004,N671,$D$5:$D$1004,D671,$I$5:$I$1004,I671)&gt;N(G671)),"Stornezi mai mult decât s-a facturat. ","")&amp;IF(AND(N(I671)&gt;0,N(I671)&lt;IFERROR(INDEX('Facturi emise'!$J$5:$J$1004,MATCH(N671&amp;"|"&amp;D671,'Facturi emise'!$A$5:$A$1004,0)),0)),"Reducere de preț pe unitate. ","")))</f>
        <v/>
      </c>
      <c r="N671" s="28" t="str">
        <f>IF(B671="","",IFERROR(INDEX('Registru stornări'!$D$5:$D$304,MATCH(B671,'Registru stornări'!$B$5:$B$304,0)),""))</f>
        <v/>
      </c>
    </row>
    <row r="672" spans="1:14" x14ac:dyDescent="0.2">
      <c r="A672" s="1" t="str">
        <f t="shared" si="30"/>
        <v/>
      </c>
      <c r="B672" s="9"/>
      <c r="C672" s="10" t="str">
        <f>IF(B672="","",COUNTIF(INDEX($B:$B,5):B672,B672))</f>
        <v/>
      </c>
      <c r="D672" s="9"/>
      <c r="E672" s="24" t="str">
        <f>IF(OR(N672="",D672=""),"",IFERROR(INDEX('Facturi emise'!$G$5:$G$1004,MATCH(N672&amp;"|"&amp;D672,'Facturi emise'!$A$5:$A$1004,0)),""))</f>
        <v/>
      </c>
      <c r="F672" s="10" t="str">
        <f>IF(OR(N672="",D672=""),"",IFERROR(INDEX('Facturi emise'!$H$5:$H$1004,MATCH(N672&amp;"|"&amp;D672,'Facturi emise'!$A$5:$A$1004,0)),""))</f>
        <v/>
      </c>
      <c r="G672" s="24" t="str">
        <f>IF(OR(N672="",D672=""),"",IFERROR(INDEX('Facturi emise'!$I$5:$I$1004,MATCH(N672&amp;"|"&amp;D672,'Facturi emise'!$A$5:$A$1004,0)),""))</f>
        <v/>
      </c>
      <c r="H672" s="6"/>
      <c r="I672" s="14" t="str">
        <f>IF(OR(N672="",D672=""),"",IFERROR(INDEX('Facturi emise'!$J$5:$J$1004,MATCH(N672&amp;"|"&amp;D672,'Facturi emise'!$A$5:$A$1004,0)),""))</f>
        <v/>
      </c>
      <c r="J672" s="25" t="str">
        <f>IF(OR(N672="",D672=""),"",IFERROR(INDEX('Facturi emise'!$K$5:$K$1004,MATCH(N672&amp;"|"&amp;D672,'Facturi emise'!$A$5:$A$1004,0)),""))</f>
        <v/>
      </c>
      <c r="K672" s="26" t="str">
        <f t="shared" si="31"/>
        <v/>
      </c>
      <c r="L672" s="26" t="str">
        <f t="shared" si="32"/>
        <v/>
      </c>
      <c r="M672" s="27" t="str">
        <f>IF(B672="","",TRIM(IF(N672="","Factura storno nu există în registru. ",IF(ISNA(MATCH(N672&amp;"|"&amp;D672,'Facturi emise'!$A$5:$A$1004,0)),"Linia nu există în factura inițială. ",""))&amp;IF(N(H672)&lt;=0,"Lipsește cantitatea stornată. ","")&amp;IF(AND(N(I672)=IFERROR(INDEX('Facturi emise'!$J$5:$J$1004,MATCH(N672&amp;"|"&amp;D672,'Facturi emise'!$A$5:$A$1004,0)),0),SUMIFS($H$5:$H$1004,$N$5:$N$1004,N672,$D$5:$D$1004,D672,$I$5:$I$1004,I672)&gt;N(G672)),"Stornezi mai mult decât s-a facturat. ","")&amp;IF(AND(N(I672)&gt;0,N(I672)&lt;IFERROR(INDEX('Facturi emise'!$J$5:$J$1004,MATCH(N672&amp;"|"&amp;D672,'Facturi emise'!$A$5:$A$1004,0)),0)),"Reducere de preț pe unitate. ","")))</f>
        <v/>
      </c>
      <c r="N672" s="28" t="str">
        <f>IF(B672="","",IFERROR(INDEX('Registru stornări'!$D$5:$D$304,MATCH(B672,'Registru stornări'!$B$5:$B$304,0)),""))</f>
        <v/>
      </c>
    </row>
    <row r="673" spans="1:14" x14ac:dyDescent="0.2">
      <c r="A673" s="1" t="str">
        <f t="shared" si="30"/>
        <v/>
      </c>
      <c r="B673" s="9"/>
      <c r="C673" s="10" t="str">
        <f>IF(B673="","",COUNTIF(INDEX($B:$B,5):B673,B673))</f>
        <v/>
      </c>
      <c r="D673" s="9"/>
      <c r="E673" s="24" t="str">
        <f>IF(OR(N673="",D673=""),"",IFERROR(INDEX('Facturi emise'!$G$5:$G$1004,MATCH(N673&amp;"|"&amp;D673,'Facturi emise'!$A$5:$A$1004,0)),""))</f>
        <v/>
      </c>
      <c r="F673" s="10" t="str">
        <f>IF(OR(N673="",D673=""),"",IFERROR(INDEX('Facturi emise'!$H$5:$H$1004,MATCH(N673&amp;"|"&amp;D673,'Facturi emise'!$A$5:$A$1004,0)),""))</f>
        <v/>
      </c>
      <c r="G673" s="24" t="str">
        <f>IF(OR(N673="",D673=""),"",IFERROR(INDEX('Facturi emise'!$I$5:$I$1004,MATCH(N673&amp;"|"&amp;D673,'Facturi emise'!$A$5:$A$1004,0)),""))</f>
        <v/>
      </c>
      <c r="H673" s="6"/>
      <c r="I673" s="14" t="str">
        <f>IF(OR(N673="",D673=""),"",IFERROR(INDEX('Facturi emise'!$J$5:$J$1004,MATCH(N673&amp;"|"&amp;D673,'Facturi emise'!$A$5:$A$1004,0)),""))</f>
        <v/>
      </c>
      <c r="J673" s="25" t="str">
        <f>IF(OR(N673="",D673=""),"",IFERROR(INDEX('Facturi emise'!$K$5:$K$1004,MATCH(N673&amp;"|"&amp;D673,'Facturi emise'!$A$5:$A$1004,0)),""))</f>
        <v/>
      </c>
      <c r="K673" s="26" t="str">
        <f t="shared" si="31"/>
        <v/>
      </c>
      <c r="L673" s="26" t="str">
        <f t="shared" si="32"/>
        <v/>
      </c>
      <c r="M673" s="27" t="str">
        <f>IF(B673="","",TRIM(IF(N673="","Factura storno nu există în registru. ",IF(ISNA(MATCH(N673&amp;"|"&amp;D673,'Facturi emise'!$A$5:$A$1004,0)),"Linia nu există în factura inițială. ",""))&amp;IF(N(H673)&lt;=0,"Lipsește cantitatea stornată. ","")&amp;IF(AND(N(I673)=IFERROR(INDEX('Facturi emise'!$J$5:$J$1004,MATCH(N673&amp;"|"&amp;D673,'Facturi emise'!$A$5:$A$1004,0)),0),SUMIFS($H$5:$H$1004,$N$5:$N$1004,N673,$D$5:$D$1004,D673,$I$5:$I$1004,I673)&gt;N(G673)),"Stornezi mai mult decât s-a facturat. ","")&amp;IF(AND(N(I673)&gt;0,N(I673)&lt;IFERROR(INDEX('Facturi emise'!$J$5:$J$1004,MATCH(N673&amp;"|"&amp;D673,'Facturi emise'!$A$5:$A$1004,0)),0)),"Reducere de preț pe unitate. ","")))</f>
        <v/>
      </c>
      <c r="N673" s="28" t="str">
        <f>IF(B673="","",IFERROR(INDEX('Registru stornări'!$D$5:$D$304,MATCH(B673,'Registru stornări'!$B$5:$B$304,0)),""))</f>
        <v/>
      </c>
    </row>
    <row r="674" spans="1:14" x14ac:dyDescent="0.2">
      <c r="A674" s="1" t="str">
        <f t="shared" si="30"/>
        <v/>
      </c>
      <c r="B674" s="9"/>
      <c r="C674" s="10" t="str">
        <f>IF(B674="","",COUNTIF(INDEX($B:$B,5):B674,B674))</f>
        <v/>
      </c>
      <c r="D674" s="9"/>
      <c r="E674" s="24" t="str">
        <f>IF(OR(N674="",D674=""),"",IFERROR(INDEX('Facturi emise'!$G$5:$G$1004,MATCH(N674&amp;"|"&amp;D674,'Facturi emise'!$A$5:$A$1004,0)),""))</f>
        <v/>
      </c>
      <c r="F674" s="10" t="str">
        <f>IF(OR(N674="",D674=""),"",IFERROR(INDEX('Facturi emise'!$H$5:$H$1004,MATCH(N674&amp;"|"&amp;D674,'Facturi emise'!$A$5:$A$1004,0)),""))</f>
        <v/>
      </c>
      <c r="G674" s="24" t="str">
        <f>IF(OR(N674="",D674=""),"",IFERROR(INDEX('Facturi emise'!$I$5:$I$1004,MATCH(N674&amp;"|"&amp;D674,'Facturi emise'!$A$5:$A$1004,0)),""))</f>
        <v/>
      </c>
      <c r="H674" s="6"/>
      <c r="I674" s="14" t="str">
        <f>IF(OR(N674="",D674=""),"",IFERROR(INDEX('Facturi emise'!$J$5:$J$1004,MATCH(N674&amp;"|"&amp;D674,'Facturi emise'!$A$5:$A$1004,0)),""))</f>
        <v/>
      </c>
      <c r="J674" s="25" t="str">
        <f>IF(OR(N674="",D674=""),"",IFERROR(INDEX('Facturi emise'!$K$5:$K$1004,MATCH(N674&amp;"|"&amp;D674,'Facturi emise'!$A$5:$A$1004,0)),""))</f>
        <v/>
      </c>
      <c r="K674" s="26" t="str">
        <f t="shared" si="31"/>
        <v/>
      </c>
      <c r="L674" s="26" t="str">
        <f t="shared" si="32"/>
        <v/>
      </c>
      <c r="M674" s="27" t="str">
        <f>IF(B674="","",TRIM(IF(N674="","Factura storno nu există în registru. ",IF(ISNA(MATCH(N674&amp;"|"&amp;D674,'Facturi emise'!$A$5:$A$1004,0)),"Linia nu există în factura inițială. ",""))&amp;IF(N(H674)&lt;=0,"Lipsește cantitatea stornată. ","")&amp;IF(AND(N(I674)=IFERROR(INDEX('Facturi emise'!$J$5:$J$1004,MATCH(N674&amp;"|"&amp;D674,'Facturi emise'!$A$5:$A$1004,0)),0),SUMIFS($H$5:$H$1004,$N$5:$N$1004,N674,$D$5:$D$1004,D674,$I$5:$I$1004,I674)&gt;N(G674)),"Stornezi mai mult decât s-a facturat. ","")&amp;IF(AND(N(I674)&gt;0,N(I674)&lt;IFERROR(INDEX('Facturi emise'!$J$5:$J$1004,MATCH(N674&amp;"|"&amp;D674,'Facturi emise'!$A$5:$A$1004,0)),0)),"Reducere de preț pe unitate. ","")))</f>
        <v/>
      </c>
      <c r="N674" s="28" t="str">
        <f>IF(B674="","",IFERROR(INDEX('Registru stornări'!$D$5:$D$304,MATCH(B674,'Registru stornări'!$B$5:$B$304,0)),""))</f>
        <v/>
      </c>
    </row>
    <row r="675" spans="1:14" x14ac:dyDescent="0.2">
      <c r="A675" s="1" t="str">
        <f t="shared" si="30"/>
        <v/>
      </c>
      <c r="B675" s="9"/>
      <c r="C675" s="10" t="str">
        <f>IF(B675="","",COUNTIF(INDEX($B:$B,5):B675,B675))</f>
        <v/>
      </c>
      <c r="D675" s="9"/>
      <c r="E675" s="24" t="str">
        <f>IF(OR(N675="",D675=""),"",IFERROR(INDEX('Facturi emise'!$G$5:$G$1004,MATCH(N675&amp;"|"&amp;D675,'Facturi emise'!$A$5:$A$1004,0)),""))</f>
        <v/>
      </c>
      <c r="F675" s="10" t="str">
        <f>IF(OR(N675="",D675=""),"",IFERROR(INDEX('Facturi emise'!$H$5:$H$1004,MATCH(N675&amp;"|"&amp;D675,'Facturi emise'!$A$5:$A$1004,0)),""))</f>
        <v/>
      </c>
      <c r="G675" s="24" t="str">
        <f>IF(OR(N675="",D675=""),"",IFERROR(INDEX('Facturi emise'!$I$5:$I$1004,MATCH(N675&amp;"|"&amp;D675,'Facturi emise'!$A$5:$A$1004,0)),""))</f>
        <v/>
      </c>
      <c r="H675" s="6"/>
      <c r="I675" s="14" t="str">
        <f>IF(OR(N675="",D675=""),"",IFERROR(INDEX('Facturi emise'!$J$5:$J$1004,MATCH(N675&amp;"|"&amp;D675,'Facturi emise'!$A$5:$A$1004,0)),""))</f>
        <v/>
      </c>
      <c r="J675" s="25" t="str">
        <f>IF(OR(N675="",D675=""),"",IFERROR(INDEX('Facturi emise'!$K$5:$K$1004,MATCH(N675&amp;"|"&amp;D675,'Facturi emise'!$A$5:$A$1004,0)),""))</f>
        <v/>
      </c>
      <c r="K675" s="26" t="str">
        <f t="shared" si="31"/>
        <v/>
      </c>
      <c r="L675" s="26" t="str">
        <f t="shared" si="32"/>
        <v/>
      </c>
      <c r="M675" s="27" t="str">
        <f>IF(B675="","",TRIM(IF(N675="","Factura storno nu există în registru. ",IF(ISNA(MATCH(N675&amp;"|"&amp;D675,'Facturi emise'!$A$5:$A$1004,0)),"Linia nu există în factura inițială. ",""))&amp;IF(N(H675)&lt;=0,"Lipsește cantitatea stornată. ","")&amp;IF(AND(N(I675)=IFERROR(INDEX('Facturi emise'!$J$5:$J$1004,MATCH(N675&amp;"|"&amp;D675,'Facturi emise'!$A$5:$A$1004,0)),0),SUMIFS($H$5:$H$1004,$N$5:$N$1004,N675,$D$5:$D$1004,D675,$I$5:$I$1004,I675)&gt;N(G675)),"Stornezi mai mult decât s-a facturat. ","")&amp;IF(AND(N(I675)&gt;0,N(I675)&lt;IFERROR(INDEX('Facturi emise'!$J$5:$J$1004,MATCH(N675&amp;"|"&amp;D675,'Facturi emise'!$A$5:$A$1004,0)),0)),"Reducere de preț pe unitate. ","")))</f>
        <v/>
      </c>
      <c r="N675" s="28" t="str">
        <f>IF(B675="","",IFERROR(INDEX('Registru stornări'!$D$5:$D$304,MATCH(B675,'Registru stornări'!$B$5:$B$304,0)),""))</f>
        <v/>
      </c>
    </row>
    <row r="676" spans="1:14" x14ac:dyDescent="0.2">
      <c r="A676" s="1" t="str">
        <f t="shared" si="30"/>
        <v/>
      </c>
      <c r="B676" s="9"/>
      <c r="C676" s="10" t="str">
        <f>IF(B676="","",COUNTIF(INDEX($B:$B,5):B676,B676))</f>
        <v/>
      </c>
      <c r="D676" s="9"/>
      <c r="E676" s="24" t="str">
        <f>IF(OR(N676="",D676=""),"",IFERROR(INDEX('Facturi emise'!$G$5:$G$1004,MATCH(N676&amp;"|"&amp;D676,'Facturi emise'!$A$5:$A$1004,0)),""))</f>
        <v/>
      </c>
      <c r="F676" s="10" t="str">
        <f>IF(OR(N676="",D676=""),"",IFERROR(INDEX('Facturi emise'!$H$5:$H$1004,MATCH(N676&amp;"|"&amp;D676,'Facturi emise'!$A$5:$A$1004,0)),""))</f>
        <v/>
      </c>
      <c r="G676" s="24" t="str">
        <f>IF(OR(N676="",D676=""),"",IFERROR(INDEX('Facturi emise'!$I$5:$I$1004,MATCH(N676&amp;"|"&amp;D676,'Facturi emise'!$A$5:$A$1004,0)),""))</f>
        <v/>
      </c>
      <c r="H676" s="6"/>
      <c r="I676" s="14" t="str">
        <f>IF(OR(N676="",D676=""),"",IFERROR(INDEX('Facturi emise'!$J$5:$J$1004,MATCH(N676&amp;"|"&amp;D676,'Facturi emise'!$A$5:$A$1004,0)),""))</f>
        <v/>
      </c>
      <c r="J676" s="25" t="str">
        <f>IF(OR(N676="",D676=""),"",IFERROR(INDEX('Facturi emise'!$K$5:$K$1004,MATCH(N676&amp;"|"&amp;D676,'Facturi emise'!$A$5:$A$1004,0)),""))</f>
        <v/>
      </c>
      <c r="K676" s="26" t="str">
        <f t="shared" si="31"/>
        <v/>
      </c>
      <c r="L676" s="26" t="str">
        <f t="shared" si="32"/>
        <v/>
      </c>
      <c r="M676" s="27" t="str">
        <f>IF(B676="","",TRIM(IF(N676="","Factura storno nu există în registru. ",IF(ISNA(MATCH(N676&amp;"|"&amp;D676,'Facturi emise'!$A$5:$A$1004,0)),"Linia nu există în factura inițială. ",""))&amp;IF(N(H676)&lt;=0,"Lipsește cantitatea stornată. ","")&amp;IF(AND(N(I676)=IFERROR(INDEX('Facturi emise'!$J$5:$J$1004,MATCH(N676&amp;"|"&amp;D676,'Facturi emise'!$A$5:$A$1004,0)),0),SUMIFS($H$5:$H$1004,$N$5:$N$1004,N676,$D$5:$D$1004,D676,$I$5:$I$1004,I676)&gt;N(G676)),"Stornezi mai mult decât s-a facturat. ","")&amp;IF(AND(N(I676)&gt;0,N(I676)&lt;IFERROR(INDEX('Facturi emise'!$J$5:$J$1004,MATCH(N676&amp;"|"&amp;D676,'Facturi emise'!$A$5:$A$1004,0)),0)),"Reducere de preț pe unitate. ","")))</f>
        <v/>
      </c>
      <c r="N676" s="28" t="str">
        <f>IF(B676="","",IFERROR(INDEX('Registru stornări'!$D$5:$D$304,MATCH(B676,'Registru stornări'!$B$5:$B$304,0)),""))</f>
        <v/>
      </c>
    </row>
    <row r="677" spans="1:14" x14ac:dyDescent="0.2">
      <c r="A677" s="1" t="str">
        <f t="shared" si="30"/>
        <v/>
      </c>
      <c r="B677" s="9"/>
      <c r="C677" s="10" t="str">
        <f>IF(B677="","",COUNTIF(INDEX($B:$B,5):B677,B677))</f>
        <v/>
      </c>
      <c r="D677" s="9"/>
      <c r="E677" s="24" t="str">
        <f>IF(OR(N677="",D677=""),"",IFERROR(INDEX('Facturi emise'!$G$5:$G$1004,MATCH(N677&amp;"|"&amp;D677,'Facturi emise'!$A$5:$A$1004,0)),""))</f>
        <v/>
      </c>
      <c r="F677" s="10" t="str">
        <f>IF(OR(N677="",D677=""),"",IFERROR(INDEX('Facturi emise'!$H$5:$H$1004,MATCH(N677&amp;"|"&amp;D677,'Facturi emise'!$A$5:$A$1004,0)),""))</f>
        <v/>
      </c>
      <c r="G677" s="24" t="str">
        <f>IF(OR(N677="",D677=""),"",IFERROR(INDEX('Facturi emise'!$I$5:$I$1004,MATCH(N677&amp;"|"&amp;D677,'Facturi emise'!$A$5:$A$1004,0)),""))</f>
        <v/>
      </c>
      <c r="H677" s="6"/>
      <c r="I677" s="14" t="str">
        <f>IF(OR(N677="",D677=""),"",IFERROR(INDEX('Facturi emise'!$J$5:$J$1004,MATCH(N677&amp;"|"&amp;D677,'Facturi emise'!$A$5:$A$1004,0)),""))</f>
        <v/>
      </c>
      <c r="J677" s="25" t="str">
        <f>IF(OR(N677="",D677=""),"",IFERROR(INDEX('Facturi emise'!$K$5:$K$1004,MATCH(N677&amp;"|"&amp;D677,'Facturi emise'!$A$5:$A$1004,0)),""))</f>
        <v/>
      </c>
      <c r="K677" s="26" t="str">
        <f t="shared" si="31"/>
        <v/>
      </c>
      <c r="L677" s="26" t="str">
        <f t="shared" si="32"/>
        <v/>
      </c>
      <c r="M677" s="27" t="str">
        <f>IF(B677="","",TRIM(IF(N677="","Factura storno nu există în registru. ",IF(ISNA(MATCH(N677&amp;"|"&amp;D677,'Facturi emise'!$A$5:$A$1004,0)),"Linia nu există în factura inițială. ",""))&amp;IF(N(H677)&lt;=0,"Lipsește cantitatea stornată. ","")&amp;IF(AND(N(I677)=IFERROR(INDEX('Facturi emise'!$J$5:$J$1004,MATCH(N677&amp;"|"&amp;D677,'Facturi emise'!$A$5:$A$1004,0)),0),SUMIFS($H$5:$H$1004,$N$5:$N$1004,N677,$D$5:$D$1004,D677,$I$5:$I$1004,I677)&gt;N(G677)),"Stornezi mai mult decât s-a facturat. ","")&amp;IF(AND(N(I677)&gt;0,N(I677)&lt;IFERROR(INDEX('Facturi emise'!$J$5:$J$1004,MATCH(N677&amp;"|"&amp;D677,'Facturi emise'!$A$5:$A$1004,0)),0)),"Reducere de preț pe unitate. ","")))</f>
        <v/>
      </c>
      <c r="N677" s="28" t="str">
        <f>IF(B677="","",IFERROR(INDEX('Registru stornări'!$D$5:$D$304,MATCH(B677,'Registru stornări'!$B$5:$B$304,0)),""))</f>
        <v/>
      </c>
    </row>
    <row r="678" spans="1:14" x14ac:dyDescent="0.2">
      <c r="A678" s="1" t="str">
        <f t="shared" si="30"/>
        <v/>
      </c>
      <c r="B678" s="9"/>
      <c r="C678" s="10" t="str">
        <f>IF(B678="","",COUNTIF(INDEX($B:$B,5):B678,B678))</f>
        <v/>
      </c>
      <c r="D678" s="9"/>
      <c r="E678" s="24" t="str">
        <f>IF(OR(N678="",D678=""),"",IFERROR(INDEX('Facturi emise'!$G$5:$G$1004,MATCH(N678&amp;"|"&amp;D678,'Facturi emise'!$A$5:$A$1004,0)),""))</f>
        <v/>
      </c>
      <c r="F678" s="10" t="str">
        <f>IF(OR(N678="",D678=""),"",IFERROR(INDEX('Facturi emise'!$H$5:$H$1004,MATCH(N678&amp;"|"&amp;D678,'Facturi emise'!$A$5:$A$1004,0)),""))</f>
        <v/>
      </c>
      <c r="G678" s="24" t="str">
        <f>IF(OR(N678="",D678=""),"",IFERROR(INDEX('Facturi emise'!$I$5:$I$1004,MATCH(N678&amp;"|"&amp;D678,'Facturi emise'!$A$5:$A$1004,0)),""))</f>
        <v/>
      </c>
      <c r="H678" s="6"/>
      <c r="I678" s="14" t="str">
        <f>IF(OR(N678="",D678=""),"",IFERROR(INDEX('Facturi emise'!$J$5:$J$1004,MATCH(N678&amp;"|"&amp;D678,'Facturi emise'!$A$5:$A$1004,0)),""))</f>
        <v/>
      </c>
      <c r="J678" s="25" t="str">
        <f>IF(OR(N678="",D678=""),"",IFERROR(INDEX('Facturi emise'!$K$5:$K$1004,MATCH(N678&amp;"|"&amp;D678,'Facturi emise'!$A$5:$A$1004,0)),""))</f>
        <v/>
      </c>
      <c r="K678" s="26" t="str">
        <f t="shared" si="31"/>
        <v/>
      </c>
      <c r="L678" s="26" t="str">
        <f t="shared" si="32"/>
        <v/>
      </c>
      <c r="M678" s="27" t="str">
        <f>IF(B678="","",TRIM(IF(N678="","Factura storno nu există în registru. ",IF(ISNA(MATCH(N678&amp;"|"&amp;D678,'Facturi emise'!$A$5:$A$1004,0)),"Linia nu există în factura inițială. ",""))&amp;IF(N(H678)&lt;=0,"Lipsește cantitatea stornată. ","")&amp;IF(AND(N(I678)=IFERROR(INDEX('Facturi emise'!$J$5:$J$1004,MATCH(N678&amp;"|"&amp;D678,'Facturi emise'!$A$5:$A$1004,0)),0),SUMIFS($H$5:$H$1004,$N$5:$N$1004,N678,$D$5:$D$1004,D678,$I$5:$I$1004,I678)&gt;N(G678)),"Stornezi mai mult decât s-a facturat. ","")&amp;IF(AND(N(I678)&gt;0,N(I678)&lt;IFERROR(INDEX('Facturi emise'!$J$5:$J$1004,MATCH(N678&amp;"|"&amp;D678,'Facturi emise'!$A$5:$A$1004,0)),0)),"Reducere de preț pe unitate. ","")))</f>
        <v/>
      </c>
      <c r="N678" s="28" t="str">
        <f>IF(B678="","",IFERROR(INDEX('Registru stornări'!$D$5:$D$304,MATCH(B678,'Registru stornări'!$B$5:$B$304,0)),""))</f>
        <v/>
      </c>
    </row>
    <row r="679" spans="1:14" x14ac:dyDescent="0.2">
      <c r="A679" s="1" t="str">
        <f t="shared" si="30"/>
        <v/>
      </c>
      <c r="B679" s="9"/>
      <c r="C679" s="10" t="str">
        <f>IF(B679="","",COUNTIF(INDEX($B:$B,5):B679,B679))</f>
        <v/>
      </c>
      <c r="D679" s="9"/>
      <c r="E679" s="24" t="str">
        <f>IF(OR(N679="",D679=""),"",IFERROR(INDEX('Facturi emise'!$G$5:$G$1004,MATCH(N679&amp;"|"&amp;D679,'Facturi emise'!$A$5:$A$1004,0)),""))</f>
        <v/>
      </c>
      <c r="F679" s="10" t="str">
        <f>IF(OR(N679="",D679=""),"",IFERROR(INDEX('Facturi emise'!$H$5:$H$1004,MATCH(N679&amp;"|"&amp;D679,'Facturi emise'!$A$5:$A$1004,0)),""))</f>
        <v/>
      </c>
      <c r="G679" s="24" t="str">
        <f>IF(OR(N679="",D679=""),"",IFERROR(INDEX('Facturi emise'!$I$5:$I$1004,MATCH(N679&amp;"|"&amp;D679,'Facturi emise'!$A$5:$A$1004,0)),""))</f>
        <v/>
      </c>
      <c r="H679" s="6"/>
      <c r="I679" s="14" t="str">
        <f>IF(OR(N679="",D679=""),"",IFERROR(INDEX('Facturi emise'!$J$5:$J$1004,MATCH(N679&amp;"|"&amp;D679,'Facturi emise'!$A$5:$A$1004,0)),""))</f>
        <v/>
      </c>
      <c r="J679" s="25" t="str">
        <f>IF(OR(N679="",D679=""),"",IFERROR(INDEX('Facturi emise'!$K$5:$K$1004,MATCH(N679&amp;"|"&amp;D679,'Facturi emise'!$A$5:$A$1004,0)),""))</f>
        <v/>
      </c>
      <c r="K679" s="26" t="str">
        <f t="shared" si="31"/>
        <v/>
      </c>
      <c r="L679" s="26" t="str">
        <f t="shared" si="32"/>
        <v/>
      </c>
      <c r="M679" s="27" t="str">
        <f>IF(B679="","",TRIM(IF(N679="","Factura storno nu există în registru. ",IF(ISNA(MATCH(N679&amp;"|"&amp;D679,'Facturi emise'!$A$5:$A$1004,0)),"Linia nu există în factura inițială. ",""))&amp;IF(N(H679)&lt;=0,"Lipsește cantitatea stornată. ","")&amp;IF(AND(N(I679)=IFERROR(INDEX('Facturi emise'!$J$5:$J$1004,MATCH(N679&amp;"|"&amp;D679,'Facturi emise'!$A$5:$A$1004,0)),0),SUMIFS($H$5:$H$1004,$N$5:$N$1004,N679,$D$5:$D$1004,D679,$I$5:$I$1004,I679)&gt;N(G679)),"Stornezi mai mult decât s-a facturat. ","")&amp;IF(AND(N(I679)&gt;0,N(I679)&lt;IFERROR(INDEX('Facturi emise'!$J$5:$J$1004,MATCH(N679&amp;"|"&amp;D679,'Facturi emise'!$A$5:$A$1004,0)),0)),"Reducere de preț pe unitate. ","")))</f>
        <v/>
      </c>
      <c r="N679" s="28" t="str">
        <f>IF(B679="","",IFERROR(INDEX('Registru stornări'!$D$5:$D$304,MATCH(B679,'Registru stornări'!$B$5:$B$304,0)),""))</f>
        <v/>
      </c>
    </row>
    <row r="680" spans="1:14" x14ac:dyDescent="0.2">
      <c r="A680" s="1" t="str">
        <f t="shared" si="30"/>
        <v/>
      </c>
      <c r="B680" s="9"/>
      <c r="C680" s="10" t="str">
        <f>IF(B680="","",COUNTIF(INDEX($B:$B,5):B680,B680))</f>
        <v/>
      </c>
      <c r="D680" s="9"/>
      <c r="E680" s="24" t="str">
        <f>IF(OR(N680="",D680=""),"",IFERROR(INDEX('Facturi emise'!$G$5:$G$1004,MATCH(N680&amp;"|"&amp;D680,'Facturi emise'!$A$5:$A$1004,0)),""))</f>
        <v/>
      </c>
      <c r="F680" s="10" t="str">
        <f>IF(OR(N680="",D680=""),"",IFERROR(INDEX('Facturi emise'!$H$5:$H$1004,MATCH(N680&amp;"|"&amp;D680,'Facturi emise'!$A$5:$A$1004,0)),""))</f>
        <v/>
      </c>
      <c r="G680" s="24" t="str">
        <f>IF(OR(N680="",D680=""),"",IFERROR(INDEX('Facturi emise'!$I$5:$I$1004,MATCH(N680&amp;"|"&amp;D680,'Facturi emise'!$A$5:$A$1004,0)),""))</f>
        <v/>
      </c>
      <c r="H680" s="6"/>
      <c r="I680" s="14" t="str">
        <f>IF(OR(N680="",D680=""),"",IFERROR(INDEX('Facturi emise'!$J$5:$J$1004,MATCH(N680&amp;"|"&amp;D680,'Facturi emise'!$A$5:$A$1004,0)),""))</f>
        <v/>
      </c>
      <c r="J680" s="25" t="str">
        <f>IF(OR(N680="",D680=""),"",IFERROR(INDEX('Facturi emise'!$K$5:$K$1004,MATCH(N680&amp;"|"&amp;D680,'Facturi emise'!$A$5:$A$1004,0)),""))</f>
        <v/>
      </c>
      <c r="K680" s="26" t="str">
        <f t="shared" si="31"/>
        <v/>
      </c>
      <c r="L680" s="26" t="str">
        <f t="shared" si="32"/>
        <v/>
      </c>
      <c r="M680" s="27" t="str">
        <f>IF(B680="","",TRIM(IF(N680="","Factura storno nu există în registru. ",IF(ISNA(MATCH(N680&amp;"|"&amp;D680,'Facturi emise'!$A$5:$A$1004,0)),"Linia nu există în factura inițială. ",""))&amp;IF(N(H680)&lt;=0,"Lipsește cantitatea stornată. ","")&amp;IF(AND(N(I680)=IFERROR(INDEX('Facturi emise'!$J$5:$J$1004,MATCH(N680&amp;"|"&amp;D680,'Facturi emise'!$A$5:$A$1004,0)),0),SUMIFS($H$5:$H$1004,$N$5:$N$1004,N680,$D$5:$D$1004,D680,$I$5:$I$1004,I680)&gt;N(G680)),"Stornezi mai mult decât s-a facturat. ","")&amp;IF(AND(N(I680)&gt;0,N(I680)&lt;IFERROR(INDEX('Facturi emise'!$J$5:$J$1004,MATCH(N680&amp;"|"&amp;D680,'Facturi emise'!$A$5:$A$1004,0)),0)),"Reducere de preț pe unitate. ","")))</f>
        <v/>
      </c>
      <c r="N680" s="28" t="str">
        <f>IF(B680="","",IFERROR(INDEX('Registru stornări'!$D$5:$D$304,MATCH(B680,'Registru stornări'!$B$5:$B$304,0)),""))</f>
        <v/>
      </c>
    </row>
    <row r="681" spans="1:14" x14ac:dyDescent="0.2">
      <c r="A681" s="1" t="str">
        <f t="shared" si="30"/>
        <v/>
      </c>
      <c r="B681" s="9"/>
      <c r="C681" s="10" t="str">
        <f>IF(B681="","",COUNTIF(INDEX($B:$B,5):B681,B681))</f>
        <v/>
      </c>
      <c r="D681" s="9"/>
      <c r="E681" s="24" t="str">
        <f>IF(OR(N681="",D681=""),"",IFERROR(INDEX('Facturi emise'!$G$5:$G$1004,MATCH(N681&amp;"|"&amp;D681,'Facturi emise'!$A$5:$A$1004,0)),""))</f>
        <v/>
      </c>
      <c r="F681" s="10" t="str">
        <f>IF(OR(N681="",D681=""),"",IFERROR(INDEX('Facturi emise'!$H$5:$H$1004,MATCH(N681&amp;"|"&amp;D681,'Facturi emise'!$A$5:$A$1004,0)),""))</f>
        <v/>
      </c>
      <c r="G681" s="24" t="str">
        <f>IF(OR(N681="",D681=""),"",IFERROR(INDEX('Facturi emise'!$I$5:$I$1004,MATCH(N681&amp;"|"&amp;D681,'Facturi emise'!$A$5:$A$1004,0)),""))</f>
        <v/>
      </c>
      <c r="H681" s="6"/>
      <c r="I681" s="14" t="str">
        <f>IF(OR(N681="",D681=""),"",IFERROR(INDEX('Facturi emise'!$J$5:$J$1004,MATCH(N681&amp;"|"&amp;D681,'Facturi emise'!$A$5:$A$1004,0)),""))</f>
        <v/>
      </c>
      <c r="J681" s="25" t="str">
        <f>IF(OR(N681="",D681=""),"",IFERROR(INDEX('Facturi emise'!$K$5:$K$1004,MATCH(N681&amp;"|"&amp;D681,'Facturi emise'!$A$5:$A$1004,0)),""))</f>
        <v/>
      </c>
      <c r="K681" s="26" t="str">
        <f t="shared" si="31"/>
        <v/>
      </c>
      <c r="L681" s="26" t="str">
        <f t="shared" si="32"/>
        <v/>
      </c>
      <c r="M681" s="27" t="str">
        <f>IF(B681="","",TRIM(IF(N681="","Factura storno nu există în registru. ",IF(ISNA(MATCH(N681&amp;"|"&amp;D681,'Facturi emise'!$A$5:$A$1004,0)),"Linia nu există în factura inițială. ",""))&amp;IF(N(H681)&lt;=0,"Lipsește cantitatea stornată. ","")&amp;IF(AND(N(I681)=IFERROR(INDEX('Facturi emise'!$J$5:$J$1004,MATCH(N681&amp;"|"&amp;D681,'Facturi emise'!$A$5:$A$1004,0)),0),SUMIFS($H$5:$H$1004,$N$5:$N$1004,N681,$D$5:$D$1004,D681,$I$5:$I$1004,I681)&gt;N(G681)),"Stornezi mai mult decât s-a facturat. ","")&amp;IF(AND(N(I681)&gt;0,N(I681)&lt;IFERROR(INDEX('Facturi emise'!$J$5:$J$1004,MATCH(N681&amp;"|"&amp;D681,'Facturi emise'!$A$5:$A$1004,0)),0)),"Reducere de preț pe unitate. ","")))</f>
        <v/>
      </c>
      <c r="N681" s="28" t="str">
        <f>IF(B681="","",IFERROR(INDEX('Registru stornări'!$D$5:$D$304,MATCH(B681,'Registru stornări'!$B$5:$B$304,0)),""))</f>
        <v/>
      </c>
    </row>
    <row r="682" spans="1:14" x14ac:dyDescent="0.2">
      <c r="A682" s="1" t="str">
        <f t="shared" si="30"/>
        <v/>
      </c>
      <c r="B682" s="9"/>
      <c r="C682" s="10" t="str">
        <f>IF(B682="","",COUNTIF(INDEX($B:$B,5):B682,B682))</f>
        <v/>
      </c>
      <c r="D682" s="9"/>
      <c r="E682" s="24" t="str">
        <f>IF(OR(N682="",D682=""),"",IFERROR(INDEX('Facturi emise'!$G$5:$G$1004,MATCH(N682&amp;"|"&amp;D682,'Facturi emise'!$A$5:$A$1004,0)),""))</f>
        <v/>
      </c>
      <c r="F682" s="10" t="str">
        <f>IF(OR(N682="",D682=""),"",IFERROR(INDEX('Facturi emise'!$H$5:$H$1004,MATCH(N682&amp;"|"&amp;D682,'Facturi emise'!$A$5:$A$1004,0)),""))</f>
        <v/>
      </c>
      <c r="G682" s="24" t="str">
        <f>IF(OR(N682="",D682=""),"",IFERROR(INDEX('Facturi emise'!$I$5:$I$1004,MATCH(N682&amp;"|"&amp;D682,'Facturi emise'!$A$5:$A$1004,0)),""))</f>
        <v/>
      </c>
      <c r="H682" s="6"/>
      <c r="I682" s="14" t="str">
        <f>IF(OR(N682="",D682=""),"",IFERROR(INDEX('Facturi emise'!$J$5:$J$1004,MATCH(N682&amp;"|"&amp;D682,'Facturi emise'!$A$5:$A$1004,0)),""))</f>
        <v/>
      </c>
      <c r="J682" s="25" t="str">
        <f>IF(OR(N682="",D682=""),"",IFERROR(INDEX('Facturi emise'!$K$5:$K$1004,MATCH(N682&amp;"|"&amp;D682,'Facturi emise'!$A$5:$A$1004,0)),""))</f>
        <v/>
      </c>
      <c r="K682" s="26" t="str">
        <f t="shared" si="31"/>
        <v/>
      </c>
      <c r="L682" s="26" t="str">
        <f t="shared" si="32"/>
        <v/>
      </c>
      <c r="M682" s="27" t="str">
        <f>IF(B682="","",TRIM(IF(N682="","Factura storno nu există în registru. ",IF(ISNA(MATCH(N682&amp;"|"&amp;D682,'Facturi emise'!$A$5:$A$1004,0)),"Linia nu există în factura inițială. ",""))&amp;IF(N(H682)&lt;=0,"Lipsește cantitatea stornată. ","")&amp;IF(AND(N(I682)=IFERROR(INDEX('Facturi emise'!$J$5:$J$1004,MATCH(N682&amp;"|"&amp;D682,'Facturi emise'!$A$5:$A$1004,0)),0),SUMIFS($H$5:$H$1004,$N$5:$N$1004,N682,$D$5:$D$1004,D682,$I$5:$I$1004,I682)&gt;N(G682)),"Stornezi mai mult decât s-a facturat. ","")&amp;IF(AND(N(I682)&gt;0,N(I682)&lt;IFERROR(INDEX('Facturi emise'!$J$5:$J$1004,MATCH(N682&amp;"|"&amp;D682,'Facturi emise'!$A$5:$A$1004,0)),0)),"Reducere de preț pe unitate. ","")))</f>
        <v/>
      </c>
      <c r="N682" s="28" t="str">
        <f>IF(B682="","",IFERROR(INDEX('Registru stornări'!$D$5:$D$304,MATCH(B682,'Registru stornări'!$B$5:$B$304,0)),""))</f>
        <v/>
      </c>
    </row>
    <row r="683" spans="1:14" x14ac:dyDescent="0.2">
      <c r="A683" s="1" t="str">
        <f t="shared" si="30"/>
        <v/>
      </c>
      <c r="B683" s="9"/>
      <c r="C683" s="10" t="str">
        <f>IF(B683="","",COUNTIF(INDEX($B:$B,5):B683,B683))</f>
        <v/>
      </c>
      <c r="D683" s="9"/>
      <c r="E683" s="24" t="str">
        <f>IF(OR(N683="",D683=""),"",IFERROR(INDEX('Facturi emise'!$G$5:$G$1004,MATCH(N683&amp;"|"&amp;D683,'Facturi emise'!$A$5:$A$1004,0)),""))</f>
        <v/>
      </c>
      <c r="F683" s="10" t="str">
        <f>IF(OR(N683="",D683=""),"",IFERROR(INDEX('Facturi emise'!$H$5:$H$1004,MATCH(N683&amp;"|"&amp;D683,'Facturi emise'!$A$5:$A$1004,0)),""))</f>
        <v/>
      </c>
      <c r="G683" s="24" t="str">
        <f>IF(OR(N683="",D683=""),"",IFERROR(INDEX('Facturi emise'!$I$5:$I$1004,MATCH(N683&amp;"|"&amp;D683,'Facturi emise'!$A$5:$A$1004,0)),""))</f>
        <v/>
      </c>
      <c r="H683" s="6"/>
      <c r="I683" s="14" t="str">
        <f>IF(OR(N683="",D683=""),"",IFERROR(INDEX('Facturi emise'!$J$5:$J$1004,MATCH(N683&amp;"|"&amp;D683,'Facturi emise'!$A$5:$A$1004,0)),""))</f>
        <v/>
      </c>
      <c r="J683" s="25" t="str">
        <f>IF(OR(N683="",D683=""),"",IFERROR(INDEX('Facturi emise'!$K$5:$K$1004,MATCH(N683&amp;"|"&amp;D683,'Facturi emise'!$A$5:$A$1004,0)),""))</f>
        <v/>
      </c>
      <c r="K683" s="26" t="str">
        <f t="shared" si="31"/>
        <v/>
      </c>
      <c r="L683" s="26" t="str">
        <f t="shared" si="32"/>
        <v/>
      </c>
      <c r="M683" s="27" t="str">
        <f>IF(B683="","",TRIM(IF(N683="","Factura storno nu există în registru. ",IF(ISNA(MATCH(N683&amp;"|"&amp;D683,'Facturi emise'!$A$5:$A$1004,0)),"Linia nu există în factura inițială. ",""))&amp;IF(N(H683)&lt;=0,"Lipsește cantitatea stornată. ","")&amp;IF(AND(N(I683)=IFERROR(INDEX('Facturi emise'!$J$5:$J$1004,MATCH(N683&amp;"|"&amp;D683,'Facturi emise'!$A$5:$A$1004,0)),0),SUMIFS($H$5:$H$1004,$N$5:$N$1004,N683,$D$5:$D$1004,D683,$I$5:$I$1004,I683)&gt;N(G683)),"Stornezi mai mult decât s-a facturat. ","")&amp;IF(AND(N(I683)&gt;0,N(I683)&lt;IFERROR(INDEX('Facturi emise'!$J$5:$J$1004,MATCH(N683&amp;"|"&amp;D683,'Facturi emise'!$A$5:$A$1004,0)),0)),"Reducere de preț pe unitate. ","")))</f>
        <v/>
      </c>
      <c r="N683" s="28" t="str">
        <f>IF(B683="","",IFERROR(INDEX('Registru stornări'!$D$5:$D$304,MATCH(B683,'Registru stornări'!$B$5:$B$304,0)),""))</f>
        <v/>
      </c>
    </row>
    <row r="684" spans="1:14" x14ac:dyDescent="0.2">
      <c r="A684" s="1" t="str">
        <f t="shared" si="30"/>
        <v/>
      </c>
      <c r="B684" s="9"/>
      <c r="C684" s="10" t="str">
        <f>IF(B684="","",COUNTIF(INDEX($B:$B,5):B684,B684))</f>
        <v/>
      </c>
      <c r="D684" s="9"/>
      <c r="E684" s="24" t="str">
        <f>IF(OR(N684="",D684=""),"",IFERROR(INDEX('Facturi emise'!$G$5:$G$1004,MATCH(N684&amp;"|"&amp;D684,'Facturi emise'!$A$5:$A$1004,0)),""))</f>
        <v/>
      </c>
      <c r="F684" s="10" t="str">
        <f>IF(OR(N684="",D684=""),"",IFERROR(INDEX('Facturi emise'!$H$5:$H$1004,MATCH(N684&amp;"|"&amp;D684,'Facturi emise'!$A$5:$A$1004,0)),""))</f>
        <v/>
      </c>
      <c r="G684" s="24" t="str">
        <f>IF(OR(N684="",D684=""),"",IFERROR(INDEX('Facturi emise'!$I$5:$I$1004,MATCH(N684&amp;"|"&amp;D684,'Facturi emise'!$A$5:$A$1004,0)),""))</f>
        <v/>
      </c>
      <c r="H684" s="6"/>
      <c r="I684" s="14" t="str">
        <f>IF(OR(N684="",D684=""),"",IFERROR(INDEX('Facturi emise'!$J$5:$J$1004,MATCH(N684&amp;"|"&amp;D684,'Facturi emise'!$A$5:$A$1004,0)),""))</f>
        <v/>
      </c>
      <c r="J684" s="25" t="str">
        <f>IF(OR(N684="",D684=""),"",IFERROR(INDEX('Facturi emise'!$K$5:$K$1004,MATCH(N684&amp;"|"&amp;D684,'Facturi emise'!$A$5:$A$1004,0)),""))</f>
        <v/>
      </c>
      <c r="K684" s="26" t="str">
        <f t="shared" si="31"/>
        <v/>
      </c>
      <c r="L684" s="26" t="str">
        <f t="shared" si="32"/>
        <v/>
      </c>
      <c r="M684" s="27" t="str">
        <f>IF(B684="","",TRIM(IF(N684="","Factura storno nu există în registru. ",IF(ISNA(MATCH(N684&amp;"|"&amp;D684,'Facturi emise'!$A$5:$A$1004,0)),"Linia nu există în factura inițială. ",""))&amp;IF(N(H684)&lt;=0,"Lipsește cantitatea stornată. ","")&amp;IF(AND(N(I684)=IFERROR(INDEX('Facturi emise'!$J$5:$J$1004,MATCH(N684&amp;"|"&amp;D684,'Facturi emise'!$A$5:$A$1004,0)),0),SUMIFS($H$5:$H$1004,$N$5:$N$1004,N684,$D$5:$D$1004,D684,$I$5:$I$1004,I684)&gt;N(G684)),"Stornezi mai mult decât s-a facturat. ","")&amp;IF(AND(N(I684)&gt;0,N(I684)&lt;IFERROR(INDEX('Facturi emise'!$J$5:$J$1004,MATCH(N684&amp;"|"&amp;D684,'Facturi emise'!$A$5:$A$1004,0)),0)),"Reducere de preț pe unitate. ","")))</f>
        <v/>
      </c>
      <c r="N684" s="28" t="str">
        <f>IF(B684="","",IFERROR(INDEX('Registru stornări'!$D$5:$D$304,MATCH(B684,'Registru stornări'!$B$5:$B$304,0)),""))</f>
        <v/>
      </c>
    </row>
    <row r="685" spans="1:14" x14ac:dyDescent="0.2">
      <c r="A685" s="1" t="str">
        <f t="shared" si="30"/>
        <v/>
      </c>
      <c r="B685" s="9"/>
      <c r="C685" s="10" t="str">
        <f>IF(B685="","",COUNTIF(INDEX($B:$B,5):B685,B685))</f>
        <v/>
      </c>
      <c r="D685" s="9"/>
      <c r="E685" s="24" t="str">
        <f>IF(OR(N685="",D685=""),"",IFERROR(INDEX('Facturi emise'!$G$5:$G$1004,MATCH(N685&amp;"|"&amp;D685,'Facturi emise'!$A$5:$A$1004,0)),""))</f>
        <v/>
      </c>
      <c r="F685" s="10" t="str">
        <f>IF(OR(N685="",D685=""),"",IFERROR(INDEX('Facturi emise'!$H$5:$H$1004,MATCH(N685&amp;"|"&amp;D685,'Facturi emise'!$A$5:$A$1004,0)),""))</f>
        <v/>
      </c>
      <c r="G685" s="24" t="str">
        <f>IF(OR(N685="",D685=""),"",IFERROR(INDEX('Facturi emise'!$I$5:$I$1004,MATCH(N685&amp;"|"&amp;D685,'Facturi emise'!$A$5:$A$1004,0)),""))</f>
        <v/>
      </c>
      <c r="H685" s="6"/>
      <c r="I685" s="14" t="str">
        <f>IF(OR(N685="",D685=""),"",IFERROR(INDEX('Facturi emise'!$J$5:$J$1004,MATCH(N685&amp;"|"&amp;D685,'Facturi emise'!$A$5:$A$1004,0)),""))</f>
        <v/>
      </c>
      <c r="J685" s="25" t="str">
        <f>IF(OR(N685="",D685=""),"",IFERROR(INDEX('Facturi emise'!$K$5:$K$1004,MATCH(N685&amp;"|"&amp;D685,'Facturi emise'!$A$5:$A$1004,0)),""))</f>
        <v/>
      </c>
      <c r="K685" s="26" t="str">
        <f t="shared" si="31"/>
        <v/>
      </c>
      <c r="L685" s="26" t="str">
        <f t="shared" si="32"/>
        <v/>
      </c>
      <c r="M685" s="27" t="str">
        <f>IF(B685="","",TRIM(IF(N685="","Factura storno nu există în registru. ",IF(ISNA(MATCH(N685&amp;"|"&amp;D685,'Facturi emise'!$A$5:$A$1004,0)),"Linia nu există în factura inițială. ",""))&amp;IF(N(H685)&lt;=0,"Lipsește cantitatea stornată. ","")&amp;IF(AND(N(I685)=IFERROR(INDEX('Facturi emise'!$J$5:$J$1004,MATCH(N685&amp;"|"&amp;D685,'Facturi emise'!$A$5:$A$1004,0)),0),SUMIFS($H$5:$H$1004,$N$5:$N$1004,N685,$D$5:$D$1004,D685,$I$5:$I$1004,I685)&gt;N(G685)),"Stornezi mai mult decât s-a facturat. ","")&amp;IF(AND(N(I685)&gt;0,N(I685)&lt;IFERROR(INDEX('Facturi emise'!$J$5:$J$1004,MATCH(N685&amp;"|"&amp;D685,'Facturi emise'!$A$5:$A$1004,0)),0)),"Reducere de preț pe unitate. ","")))</f>
        <v/>
      </c>
      <c r="N685" s="28" t="str">
        <f>IF(B685="","",IFERROR(INDEX('Registru stornări'!$D$5:$D$304,MATCH(B685,'Registru stornări'!$B$5:$B$304,0)),""))</f>
        <v/>
      </c>
    </row>
    <row r="686" spans="1:14" x14ac:dyDescent="0.2">
      <c r="A686" s="1" t="str">
        <f t="shared" si="30"/>
        <v/>
      </c>
      <c r="B686" s="9"/>
      <c r="C686" s="10" t="str">
        <f>IF(B686="","",COUNTIF(INDEX($B:$B,5):B686,B686))</f>
        <v/>
      </c>
      <c r="D686" s="9"/>
      <c r="E686" s="24" t="str">
        <f>IF(OR(N686="",D686=""),"",IFERROR(INDEX('Facturi emise'!$G$5:$G$1004,MATCH(N686&amp;"|"&amp;D686,'Facturi emise'!$A$5:$A$1004,0)),""))</f>
        <v/>
      </c>
      <c r="F686" s="10" t="str">
        <f>IF(OR(N686="",D686=""),"",IFERROR(INDEX('Facturi emise'!$H$5:$H$1004,MATCH(N686&amp;"|"&amp;D686,'Facturi emise'!$A$5:$A$1004,0)),""))</f>
        <v/>
      </c>
      <c r="G686" s="24" t="str">
        <f>IF(OR(N686="",D686=""),"",IFERROR(INDEX('Facturi emise'!$I$5:$I$1004,MATCH(N686&amp;"|"&amp;D686,'Facturi emise'!$A$5:$A$1004,0)),""))</f>
        <v/>
      </c>
      <c r="H686" s="6"/>
      <c r="I686" s="14" t="str">
        <f>IF(OR(N686="",D686=""),"",IFERROR(INDEX('Facturi emise'!$J$5:$J$1004,MATCH(N686&amp;"|"&amp;D686,'Facturi emise'!$A$5:$A$1004,0)),""))</f>
        <v/>
      </c>
      <c r="J686" s="25" t="str">
        <f>IF(OR(N686="",D686=""),"",IFERROR(INDEX('Facturi emise'!$K$5:$K$1004,MATCH(N686&amp;"|"&amp;D686,'Facturi emise'!$A$5:$A$1004,0)),""))</f>
        <v/>
      </c>
      <c r="K686" s="26" t="str">
        <f t="shared" si="31"/>
        <v/>
      </c>
      <c r="L686" s="26" t="str">
        <f t="shared" si="32"/>
        <v/>
      </c>
      <c r="M686" s="27" t="str">
        <f>IF(B686="","",TRIM(IF(N686="","Factura storno nu există în registru. ",IF(ISNA(MATCH(N686&amp;"|"&amp;D686,'Facturi emise'!$A$5:$A$1004,0)),"Linia nu există în factura inițială. ",""))&amp;IF(N(H686)&lt;=0,"Lipsește cantitatea stornată. ","")&amp;IF(AND(N(I686)=IFERROR(INDEX('Facturi emise'!$J$5:$J$1004,MATCH(N686&amp;"|"&amp;D686,'Facturi emise'!$A$5:$A$1004,0)),0),SUMIFS($H$5:$H$1004,$N$5:$N$1004,N686,$D$5:$D$1004,D686,$I$5:$I$1004,I686)&gt;N(G686)),"Stornezi mai mult decât s-a facturat. ","")&amp;IF(AND(N(I686)&gt;0,N(I686)&lt;IFERROR(INDEX('Facturi emise'!$J$5:$J$1004,MATCH(N686&amp;"|"&amp;D686,'Facturi emise'!$A$5:$A$1004,0)),0)),"Reducere de preț pe unitate. ","")))</f>
        <v/>
      </c>
      <c r="N686" s="28" t="str">
        <f>IF(B686="","",IFERROR(INDEX('Registru stornări'!$D$5:$D$304,MATCH(B686,'Registru stornări'!$B$5:$B$304,0)),""))</f>
        <v/>
      </c>
    </row>
    <row r="687" spans="1:14" x14ac:dyDescent="0.2">
      <c r="A687" s="1" t="str">
        <f t="shared" si="30"/>
        <v/>
      </c>
      <c r="B687" s="9"/>
      <c r="C687" s="10" t="str">
        <f>IF(B687="","",COUNTIF(INDEX($B:$B,5):B687,B687))</f>
        <v/>
      </c>
      <c r="D687" s="9"/>
      <c r="E687" s="24" t="str">
        <f>IF(OR(N687="",D687=""),"",IFERROR(INDEX('Facturi emise'!$G$5:$G$1004,MATCH(N687&amp;"|"&amp;D687,'Facturi emise'!$A$5:$A$1004,0)),""))</f>
        <v/>
      </c>
      <c r="F687" s="10" t="str">
        <f>IF(OR(N687="",D687=""),"",IFERROR(INDEX('Facturi emise'!$H$5:$H$1004,MATCH(N687&amp;"|"&amp;D687,'Facturi emise'!$A$5:$A$1004,0)),""))</f>
        <v/>
      </c>
      <c r="G687" s="24" t="str">
        <f>IF(OR(N687="",D687=""),"",IFERROR(INDEX('Facturi emise'!$I$5:$I$1004,MATCH(N687&amp;"|"&amp;D687,'Facturi emise'!$A$5:$A$1004,0)),""))</f>
        <v/>
      </c>
      <c r="H687" s="6"/>
      <c r="I687" s="14" t="str">
        <f>IF(OR(N687="",D687=""),"",IFERROR(INDEX('Facturi emise'!$J$5:$J$1004,MATCH(N687&amp;"|"&amp;D687,'Facturi emise'!$A$5:$A$1004,0)),""))</f>
        <v/>
      </c>
      <c r="J687" s="25" t="str">
        <f>IF(OR(N687="",D687=""),"",IFERROR(INDEX('Facturi emise'!$K$5:$K$1004,MATCH(N687&amp;"|"&amp;D687,'Facturi emise'!$A$5:$A$1004,0)),""))</f>
        <v/>
      </c>
      <c r="K687" s="26" t="str">
        <f t="shared" si="31"/>
        <v/>
      </c>
      <c r="L687" s="26" t="str">
        <f t="shared" si="32"/>
        <v/>
      </c>
      <c r="M687" s="27" t="str">
        <f>IF(B687="","",TRIM(IF(N687="","Factura storno nu există în registru. ",IF(ISNA(MATCH(N687&amp;"|"&amp;D687,'Facturi emise'!$A$5:$A$1004,0)),"Linia nu există în factura inițială. ",""))&amp;IF(N(H687)&lt;=0,"Lipsește cantitatea stornată. ","")&amp;IF(AND(N(I687)=IFERROR(INDEX('Facturi emise'!$J$5:$J$1004,MATCH(N687&amp;"|"&amp;D687,'Facturi emise'!$A$5:$A$1004,0)),0),SUMIFS($H$5:$H$1004,$N$5:$N$1004,N687,$D$5:$D$1004,D687,$I$5:$I$1004,I687)&gt;N(G687)),"Stornezi mai mult decât s-a facturat. ","")&amp;IF(AND(N(I687)&gt;0,N(I687)&lt;IFERROR(INDEX('Facturi emise'!$J$5:$J$1004,MATCH(N687&amp;"|"&amp;D687,'Facturi emise'!$A$5:$A$1004,0)),0)),"Reducere de preț pe unitate. ","")))</f>
        <v/>
      </c>
      <c r="N687" s="28" t="str">
        <f>IF(B687="","",IFERROR(INDEX('Registru stornări'!$D$5:$D$304,MATCH(B687,'Registru stornări'!$B$5:$B$304,0)),""))</f>
        <v/>
      </c>
    </row>
    <row r="688" spans="1:14" x14ac:dyDescent="0.2">
      <c r="A688" s="1" t="str">
        <f t="shared" si="30"/>
        <v/>
      </c>
      <c r="B688" s="9"/>
      <c r="C688" s="10" t="str">
        <f>IF(B688="","",COUNTIF(INDEX($B:$B,5):B688,B688))</f>
        <v/>
      </c>
      <c r="D688" s="9"/>
      <c r="E688" s="24" t="str">
        <f>IF(OR(N688="",D688=""),"",IFERROR(INDEX('Facturi emise'!$G$5:$G$1004,MATCH(N688&amp;"|"&amp;D688,'Facturi emise'!$A$5:$A$1004,0)),""))</f>
        <v/>
      </c>
      <c r="F688" s="10" t="str">
        <f>IF(OR(N688="",D688=""),"",IFERROR(INDEX('Facturi emise'!$H$5:$H$1004,MATCH(N688&amp;"|"&amp;D688,'Facturi emise'!$A$5:$A$1004,0)),""))</f>
        <v/>
      </c>
      <c r="G688" s="24" t="str">
        <f>IF(OR(N688="",D688=""),"",IFERROR(INDEX('Facturi emise'!$I$5:$I$1004,MATCH(N688&amp;"|"&amp;D688,'Facturi emise'!$A$5:$A$1004,0)),""))</f>
        <v/>
      </c>
      <c r="H688" s="6"/>
      <c r="I688" s="14" t="str">
        <f>IF(OR(N688="",D688=""),"",IFERROR(INDEX('Facturi emise'!$J$5:$J$1004,MATCH(N688&amp;"|"&amp;D688,'Facturi emise'!$A$5:$A$1004,0)),""))</f>
        <v/>
      </c>
      <c r="J688" s="25" t="str">
        <f>IF(OR(N688="",D688=""),"",IFERROR(INDEX('Facturi emise'!$K$5:$K$1004,MATCH(N688&amp;"|"&amp;D688,'Facturi emise'!$A$5:$A$1004,0)),""))</f>
        <v/>
      </c>
      <c r="K688" s="26" t="str">
        <f t="shared" si="31"/>
        <v/>
      </c>
      <c r="L688" s="26" t="str">
        <f t="shared" si="32"/>
        <v/>
      </c>
      <c r="M688" s="27" t="str">
        <f>IF(B688="","",TRIM(IF(N688="","Factura storno nu există în registru. ",IF(ISNA(MATCH(N688&amp;"|"&amp;D688,'Facturi emise'!$A$5:$A$1004,0)),"Linia nu există în factura inițială. ",""))&amp;IF(N(H688)&lt;=0,"Lipsește cantitatea stornată. ","")&amp;IF(AND(N(I688)=IFERROR(INDEX('Facturi emise'!$J$5:$J$1004,MATCH(N688&amp;"|"&amp;D688,'Facturi emise'!$A$5:$A$1004,0)),0),SUMIFS($H$5:$H$1004,$N$5:$N$1004,N688,$D$5:$D$1004,D688,$I$5:$I$1004,I688)&gt;N(G688)),"Stornezi mai mult decât s-a facturat. ","")&amp;IF(AND(N(I688)&gt;0,N(I688)&lt;IFERROR(INDEX('Facturi emise'!$J$5:$J$1004,MATCH(N688&amp;"|"&amp;D688,'Facturi emise'!$A$5:$A$1004,0)),0)),"Reducere de preț pe unitate. ","")))</f>
        <v/>
      </c>
      <c r="N688" s="28" t="str">
        <f>IF(B688="","",IFERROR(INDEX('Registru stornări'!$D$5:$D$304,MATCH(B688,'Registru stornări'!$B$5:$B$304,0)),""))</f>
        <v/>
      </c>
    </row>
    <row r="689" spans="1:14" x14ac:dyDescent="0.2">
      <c r="A689" s="1" t="str">
        <f t="shared" si="30"/>
        <v/>
      </c>
      <c r="B689" s="9"/>
      <c r="C689" s="10" t="str">
        <f>IF(B689="","",COUNTIF(INDEX($B:$B,5):B689,B689))</f>
        <v/>
      </c>
      <c r="D689" s="9"/>
      <c r="E689" s="24" t="str">
        <f>IF(OR(N689="",D689=""),"",IFERROR(INDEX('Facturi emise'!$G$5:$G$1004,MATCH(N689&amp;"|"&amp;D689,'Facturi emise'!$A$5:$A$1004,0)),""))</f>
        <v/>
      </c>
      <c r="F689" s="10" t="str">
        <f>IF(OR(N689="",D689=""),"",IFERROR(INDEX('Facturi emise'!$H$5:$H$1004,MATCH(N689&amp;"|"&amp;D689,'Facturi emise'!$A$5:$A$1004,0)),""))</f>
        <v/>
      </c>
      <c r="G689" s="24" t="str">
        <f>IF(OR(N689="",D689=""),"",IFERROR(INDEX('Facturi emise'!$I$5:$I$1004,MATCH(N689&amp;"|"&amp;D689,'Facturi emise'!$A$5:$A$1004,0)),""))</f>
        <v/>
      </c>
      <c r="H689" s="6"/>
      <c r="I689" s="14" t="str">
        <f>IF(OR(N689="",D689=""),"",IFERROR(INDEX('Facturi emise'!$J$5:$J$1004,MATCH(N689&amp;"|"&amp;D689,'Facturi emise'!$A$5:$A$1004,0)),""))</f>
        <v/>
      </c>
      <c r="J689" s="25" t="str">
        <f>IF(OR(N689="",D689=""),"",IFERROR(INDEX('Facturi emise'!$K$5:$K$1004,MATCH(N689&amp;"|"&amp;D689,'Facturi emise'!$A$5:$A$1004,0)),""))</f>
        <v/>
      </c>
      <c r="K689" s="26" t="str">
        <f t="shared" si="31"/>
        <v/>
      </c>
      <c r="L689" s="26" t="str">
        <f t="shared" si="32"/>
        <v/>
      </c>
      <c r="M689" s="27" t="str">
        <f>IF(B689="","",TRIM(IF(N689="","Factura storno nu există în registru. ",IF(ISNA(MATCH(N689&amp;"|"&amp;D689,'Facturi emise'!$A$5:$A$1004,0)),"Linia nu există în factura inițială. ",""))&amp;IF(N(H689)&lt;=0,"Lipsește cantitatea stornată. ","")&amp;IF(AND(N(I689)=IFERROR(INDEX('Facturi emise'!$J$5:$J$1004,MATCH(N689&amp;"|"&amp;D689,'Facturi emise'!$A$5:$A$1004,0)),0),SUMIFS($H$5:$H$1004,$N$5:$N$1004,N689,$D$5:$D$1004,D689,$I$5:$I$1004,I689)&gt;N(G689)),"Stornezi mai mult decât s-a facturat. ","")&amp;IF(AND(N(I689)&gt;0,N(I689)&lt;IFERROR(INDEX('Facturi emise'!$J$5:$J$1004,MATCH(N689&amp;"|"&amp;D689,'Facturi emise'!$A$5:$A$1004,0)),0)),"Reducere de preț pe unitate. ","")))</f>
        <v/>
      </c>
      <c r="N689" s="28" t="str">
        <f>IF(B689="","",IFERROR(INDEX('Registru stornări'!$D$5:$D$304,MATCH(B689,'Registru stornări'!$B$5:$B$304,0)),""))</f>
        <v/>
      </c>
    </row>
    <row r="690" spans="1:14" x14ac:dyDescent="0.2">
      <c r="A690" s="1" t="str">
        <f t="shared" si="30"/>
        <v/>
      </c>
      <c r="B690" s="9"/>
      <c r="C690" s="10" t="str">
        <f>IF(B690="","",COUNTIF(INDEX($B:$B,5):B690,B690))</f>
        <v/>
      </c>
      <c r="D690" s="9"/>
      <c r="E690" s="24" t="str">
        <f>IF(OR(N690="",D690=""),"",IFERROR(INDEX('Facturi emise'!$G$5:$G$1004,MATCH(N690&amp;"|"&amp;D690,'Facturi emise'!$A$5:$A$1004,0)),""))</f>
        <v/>
      </c>
      <c r="F690" s="10" t="str">
        <f>IF(OR(N690="",D690=""),"",IFERROR(INDEX('Facturi emise'!$H$5:$H$1004,MATCH(N690&amp;"|"&amp;D690,'Facturi emise'!$A$5:$A$1004,0)),""))</f>
        <v/>
      </c>
      <c r="G690" s="24" t="str">
        <f>IF(OR(N690="",D690=""),"",IFERROR(INDEX('Facturi emise'!$I$5:$I$1004,MATCH(N690&amp;"|"&amp;D690,'Facturi emise'!$A$5:$A$1004,0)),""))</f>
        <v/>
      </c>
      <c r="H690" s="6"/>
      <c r="I690" s="14" t="str">
        <f>IF(OR(N690="",D690=""),"",IFERROR(INDEX('Facturi emise'!$J$5:$J$1004,MATCH(N690&amp;"|"&amp;D690,'Facturi emise'!$A$5:$A$1004,0)),""))</f>
        <v/>
      </c>
      <c r="J690" s="25" t="str">
        <f>IF(OR(N690="",D690=""),"",IFERROR(INDEX('Facturi emise'!$K$5:$K$1004,MATCH(N690&amp;"|"&amp;D690,'Facturi emise'!$A$5:$A$1004,0)),""))</f>
        <v/>
      </c>
      <c r="K690" s="26" t="str">
        <f t="shared" si="31"/>
        <v/>
      </c>
      <c r="L690" s="26" t="str">
        <f t="shared" si="32"/>
        <v/>
      </c>
      <c r="M690" s="27" t="str">
        <f>IF(B690="","",TRIM(IF(N690="","Factura storno nu există în registru. ",IF(ISNA(MATCH(N690&amp;"|"&amp;D690,'Facturi emise'!$A$5:$A$1004,0)),"Linia nu există în factura inițială. ",""))&amp;IF(N(H690)&lt;=0,"Lipsește cantitatea stornată. ","")&amp;IF(AND(N(I690)=IFERROR(INDEX('Facturi emise'!$J$5:$J$1004,MATCH(N690&amp;"|"&amp;D690,'Facturi emise'!$A$5:$A$1004,0)),0),SUMIFS($H$5:$H$1004,$N$5:$N$1004,N690,$D$5:$D$1004,D690,$I$5:$I$1004,I690)&gt;N(G690)),"Stornezi mai mult decât s-a facturat. ","")&amp;IF(AND(N(I690)&gt;0,N(I690)&lt;IFERROR(INDEX('Facturi emise'!$J$5:$J$1004,MATCH(N690&amp;"|"&amp;D690,'Facturi emise'!$A$5:$A$1004,0)),0)),"Reducere de preț pe unitate. ","")))</f>
        <v/>
      </c>
      <c r="N690" s="28" t="str">
        <f>IF(B690="","",IFERROR(INDEX('Registru stornări'!$D$5:$D$304,MATCH(B690,'Registru stornări'!$B$5:$B$304,0)),""))</f>
        <v/>
      </c>
    </row>
    <row r="691" spans="1:14" x14ac:dyDescent="0.2">
      <c r="A691" s="1" t="str">
        <f t="shared" si="30"/>
        <v/>
      </c>
      <c r="B691" s="9"/>
      <c r="C691" s="10" t="str">
        <f>IF(B691="","",COUNTIF(INDEX($B:$B,5):B691,B691))</f>
        <v/>
      </c>
      <c r="D691" s="9"/>
      <c r="E691" s="24" t="str">
        <f>IF(OR(N691="",D691=""),"",IFERROR(INDEX('Facturi emise'!$G$5:$G$1004,MATCH(N691&amp;"|"&amp;D691,'Facturi emise'!$A$5:$A$1004,0)),""))</f>
        <v/>
      </c>
      <c r="F691" s="10" t="str">
        <f>IF(OR(N691="",D691=""),"",IFERROR(INDEX('Facturi emise'!$H$5:$H$1004,MATCH(N691&amp;"|"&amp;D691,'Facturi emise'!$A$5:$A$1004,0)),""))</f>
        <v/>
      </c>
      <c r="G691" s="24" t="str">
        <f>IF(OR(N691="",D691=""),"",IFERROR(INDEX('Facturi emise'!$I$5:$I$1004,MATCH(N691&amp;"|"&amp;D691,'Facturi emise'!$A$5:$A$1004,0)),""))</f>
        <v/>
      </c>
      <c r="H691" s="6"/>
      <c r="I691" s="14" t="str">
        <f>IF(OR(N691="",D691=""),"",IFERROR(INDEX('Facturi emise'!$J$5:$J$1004,MATCH(N691&amp;"|"&amp;D691,'Facturi emise'!$A$5:$A$1004,0)),""))</f>
        <v/>
      </c>
      <c r="J691" s="25" t="str">
        <f>IF(OR(N691="",D691=""),"",IFERROR(INDEX('Facturi emise'!$K$5:$K$1004,MATCH(N691&amp;"|"&amp;D691,'Facturi emise'!$A$5:$A$1004,0)),""))</f>
        <v/>
      </c>
      <c r="K691" s="26" t="str">
        <f t="shared" si="31"/>
        <v/>
      </c>
      <c r="L691" s="26" t="str">
        <f t="shared" si="32"/>
        <v/>
      </c>
      <c r="M691" s="27" t="str">
        <f>IF(B691="","",TRIM(IF(N691="","Factura storno nu există în registru. ",IF(ISNA(MATCH(N691&amp;"|"&amp;D691,'Facturi emise'!$A$5:$A$1004,0)),"Linia nu există în factura inițială. ",""))&amp;IF(N(H691)&lt;=0,"Lipsește cantitatea stornată. ","")&amp;IF(AND(N(I691)=IFERROR(INDEX('Facturi emise'!$J$5:$J$1004,MATCH(N691&amp;"|"&amp;D691,'Facturi emise'!$A$5:$A$1004,0)),0),SUMIFS($H$5:$H$1004,$N$5:$N$1004,N691,$D$5:$D$1004,D691,$I$5:$I$1004,I691)&gt;N(G691)),"Stornezi mai mult decât s-a facturat. ","")&amp;IF(AND(N(I691)&gt;0,N(I691)&lt;IFERROR(INDEX('Facturi emise'!$J$5:$J$1004,MATCH(N691&amp;"|"&amp;D691,'Facturi emise'!$A$5:$A$1004,0)),0)),"Reducere de preț pe unitate. ","")))</f>
        <v/>
      </c>
      <c r="N691" s="28" t="str">
        <f>IF(B691="","",IFERROR(INDEX('Registru stornări'!$D$5:$D$304,MATCH(B691,'Registru stornări'!$B$5:$B$304,0)),""))</f>
        <v/>
      </c>
    </row>
    <row r="692" spans="1:14" x14ac:dyDescent="0.2">
      <c r="A692" s="1" t="str">
        <f t="shared" si="30"/>
        <v/>
      </c>
      <c r="B692" s="9"/>
      <c r="C692" s="10" t="str">
        <f>IF(B692="","",COUNTIF(INDEX($B:$B,5):B692,B692))</f>
        <v/>
      </c>
      <c r="D692" s="9"/>
      <c r="E692" s="24" t="str">
        <f>IF(OR(N692="",D692=""),"",IFERROR(INDEX('Facturi emise'!$G$5:$G$1004,MATCH(N692&amp;"|"&amp;D692,'Facturi emise'!$A$5:$A$1004,0)),""))</f>
        <v/>
      </c>
      <c r="F692" s="10" t="str">
        <f>IF(OR(N692="",D692=""),"",IFERROR(INDEX('Facturi emise'!$H$5:$H$1004,MATCH(N692&amp;"|"&amp;D692,'Facturi emise'!$A$5:$A$1004,0)),""))</f>
        <v/>
      </c>
      <c r="G692" s="24" t="str">
        <f>IF(OR(N692="",D692=""),"",IFERROR(INDEX('Facturi emise'!$I$5:$I$1004,MATCH(N692&amp;"|"&amp;D692,'Facturi emise'!$A$5:$A$1004,0)),""))</f>
        <v/>
      </c>
      <c r="H692" s="6"/>
      <c r="I692" s="14" t="str">
        <f>IF(OR(N692="",D692=""),"",IFERROR(INDEX('Facturi emise'!$J$5:$J$1004,MATCH(N692&amp;"|"&amp;D692,'Facturi emise'!$A$5:$A$1004,0)),""))</f>
        <v/>
      </c>
      <c r="J692" s="25" t="str">
        <f>IF(OR(N692="",D692=""),"",IFERROR(INDEX('Facturi emise'!$K$5:$K$1004,MATCH(N692&amp;"|"&amp;D692,'Facturi emise'!$A$5:$A$1004,0)),""))</f>
        <v/>
      </c>
      <c r="K692" s="26" t="str">
        <f t="shared" si="31"/>
        <v/>
      </c>
      <c r="L692" s="26" t="str">
        <f t="shared" si="32"/>
        <v/>
      </c>
      <c r="M692" s="27" t="str">
        <f>IF(B692="","",TRIM(IF(N692="","Factura storno nu există în registru. ",IF(ISNA(MATCH(N692&amp;"|"&amp;D692,'Facturi emise'!$A$5:$A$1004,0)),"Linia nu există în factura inițială. ",""))&amp;IF(N(H692)&lt;=0,"Lipsește cantitatea stornată. ","")&amp;IF(AND(N(I692)=IFERROR(INDEX('Facturi emise'!$J$5:$J$1004,MATCH(N692&amp;"|"&amp;D692,'Facturi emise'!$A$5:$A$1004,0)),0),SUMIFS($H$5:$H$1004,$N$5:$N$1004,N692,$D$5:$D$1004,D692,$I$5:$I$1004,I692)&gt;N(G692)),"Stornezi mai mult decât s-a facturat. ","")&amp;IF(AND(N(I692)&gt;0,N(I692)&lt;IFERROR(INDEX('Facturi emise'!$J$5:$J$1004,MATCH(N692&amp;"|"&amp;D692,'Facturi emise'!$A$5:$A$1004,0)),0)),"Reducere de preț pe unitate. ","")))</f>
        <v/>
      </c>
      <c r="N692" s="28" t="str">
        <f>IF(B692="","",IFERROR(INDEX('Registru stornări'!$D$5:$D$304,MATCH(B692,'Registru stornări'!$B$5:$B$304,0)),""))</f>
        <v/>
      </c>
    </row>
    <row r="693" spans="1:14" x14ac:dyDescent="0.2">
      <c r="A693" s="1" t="str">
        <f t="shared" si="30"/>
        <v/>
      </c>
      <c r="B693" s="9"/>
      <c r="C693" s="10" t="str">
        <f>IF(B693="","",COUNTIF(INDEX($B:$B,5):B693,B693))</f>
        <v/>
      </c>
      <c r="D693" s="9"/>
      <c r="E693" s="24" t="str">
        <f>IF(OR(N693="",D693=""),"",IFERROR(INDEX('Facturi emise'!$G$5:$G$1004,MATCH(N693&amp;"|"&amp;D693,'Facturi emise'!$A$5:$A$1004,0)),""))</f>
        <v/>
      </c>
      <c r="F693" s="10" t="str">
        <f>IF(OR(N693="",D693=""),"",IFERROR(INDEX('Facturi emise'!$H$5:$H$1004,MATCH(N693&amp;"|"&amp;D693,'Facturi emise'!$A$5:$A$1004,0)),""))</f>
        <v/>
      </c>
      <c r="G693" s="24" t="str">
        <f>IF(OR(N693="",D693=""),"",IFERROR(INDEX('Facturi emise'!$I$5:$I$1004,MATCH(N693&amp;"|"&amp;D693,'Facturi emise'!$A$5:$A$1004,0)),""))</f>
        <v/>
      </c>
      <c r="H693" s="6"/>
      <c r="I693" s="14" t="str">
        <f>IF(OR(N693="",D693=""),"",IFERROR(INDEX('Facturi emise'!$J$5:$J$1004,MATCH(N693&amp;"|"&amp;D693,'Facturi emise'!$A$5:$A$1004,0)),""))</f>
        <v/>
      </c>
      <c r="J693" s="25" t="str">
        <f>IF(OR(N693="",D693=""),"",IFERROR(INDEX('Facturi emise'!$K$5:$K$1004,MATCH(N693&amp;"|"&amp;D693,'Facturi emise'!$A$5:$A$1004,0)),""))</f>
        <v/>
      </c>
      <c r="K693" s="26" t="str">
        <f t="shared" si="31"/>
        <v/>
      </c>
      <c r="L693" s="26" t="str">
        <f t="shared" si="32"/>
        <v/>
      </c>
      <c r="M693" s="27" t="str">
        <f>IF(B693="","",TRIM(IF(N693="","Factura storno nu există în registru. ",IF(ISNA(MATCH(N693&amp;"|"&amp;D693,'Facturi emise'!$A$5:$A$1004,0)),"Linia nu există în factura inițială. ",""))&amp;IF(N(H693)&lt;=0,"Lipsește cantitatea stornată. ","")&amp;IF(AND(N(I693)=IFERROR(INDEX('Facturi emise'!$J$5:$J$1004,MATCH(N693&amp;"|"&amp;D693,'Facturi emise'!$A$5:$A$1004,0)),0),SUMIFS($H$5:$H$1004,$N$5:$N$1004,N693,$D$5:$D$1004,D693,$I$5:$I$1004,I693)&gt;N(G693)),"Stornezi mai mult decât s-a facturat. ","")&amp;IF(AND(N(I693)&gt;0,N(I693)&lt;IFERROR(INDEX('Facturi emise'!$J$5:$J$1004,MATCH(N693&amp;"|"&amp;D693,'Facturi emise'!$A$5:$A$1004,0)),0)),"Reducere de preț pe unitate. ","")))</f>
        <v/>
      </c>
      <c r="N693" s="28" t="str">
        <f>IF(B693="","",IFERROR(INDEX('Registru stornări'!$D$5:$D$304,MATCH(B693,'Registru stornări'!$B$5:$B$304,0)),""))</f>
        <v/>
      </c>
    </row>
    <row r="694" spans="1:14" x14ac:dyDescent="0.2">
      <c r="A694" s="1" t="str">
        <f t="shared" si="30"/>
        <v/>
      </c>
      <c r="B694" s="9"/>
      <c r="C694" s="10" t="str">
        <f>IF(B694="","",COUNTIF(INDEX($B:$B,5):B694,B694))</f>
        <v/>
      </c>
      <c r="D694" s="9"/>
      <c r="E694" s="24" t="str">
        <f>IF(OR(N694="",D694=""),"",IFERROR(INDEX('Facturi emise'!$G$5:$G$1004,MATCH(N694&amp;"|"&amp;D694,'Facturi emise'!$A$5:$A$1004,0)),""))</f>
        <v/>
      </c>
      <c r="F694" s="10" t="str">
        <f>IF(OR(N694="",D694=""),"",IFERROR(INDEX('Facturi emise'!$H$5:$H$1004,MATCH(N694&amp;"|"&amp;D694,'Facturi emise'!$A$5:$A$1004,0)),""))</f>
        <v/>
      </c>
      <c r="G694" s="24" t="str">
        <f>IF(OR(N694="",D694=""),"",IFERROR(INDEX('Facturi emise'!$I$5:$I$1004,MATCH(N694&amp;"|"&amp;D694,'Facturi emise'!$A$5:$A$1004,0)),""))</f>
        <v/>
      </c>
      <c r="H694" s="6"/>
      <c r="I694" s="14" t="str">
        <f>IF(OR(N694="",D694=""),"",IFERROR(INDEX('Facturi emise'!$J$5:$J$1004,MATCH(N694&amp;"|"&amp;D694,'Facturi emise'!$A$5:$A$1004,0)),""))</f>
        <v/>
      </c>
      <c r="J694" s="25" t="str">
        <f>IF(OR(N694="",D694=""),"",IFERROR(INDEX('Facturi emise'!$K$5:$K$1004,MATCH(N694&amp;"|"&amp;D694,'Facturi emise'!$A$5:$A$1004,0)),""))</f>
        <v/>
      </c>
      <c r="K694" s="26" t="str">
        <f t="shared" si="31"/>
        <v/>
      </c>
      <c r="L694" s="26" t="str">
        <f t="shared" si="32"/>
        <v/>
      </c>
      <c r="M694" s="27" t="str">
        <f>IF(B694="","",TRIM(IF(N694="","Factura storno nu există în registru. ",IF(ISNA(MATCH(N694&amp;"|"&amp;D694,'Facturi emise'!$A$5:$A$1004,0)),"Linia nu există în factura inițială. ",""))&amp;IF(N(H694)&lt;=0,"Lipsește cantitatea stornată. ","")&amp;IF(AND(N(I694)=IFERROR(INDEX('Facturi emise'!$J$5:$J$1004,MATCH(N694&amp;"|"&amp;D694,'Facturi emise'!$A$5:$A$1004,0)),0),SUMIFS($H$5:$H$1004,$N$5:$N$1004,N694,$D$5:$D$1004,D694,$I$5:$I$1004,I694)&gt;N(G694)),"Stornezi mai mult decât s-a facturat. ","")&amp;IF(AND(N(I694)&gt;0,N(I694)&lt;IFERROR(INDEX('Facturi emise'!$J$5:$J$1004,MATCH(N694&amp;"|"&amp;D694,'Facturi emise'!$A$5:$A$1004,0)),0)),"Reducere de preț pe unitate. ","")))</f>
        <v/>
      </c>
      <c r="N694" s="28" t="str">
        <f>IF(B694="","",IFERROR(INDEX('Registru stornări'!$D$5:$D$304,MATCH(B694,'Registru stornări'!$B$5:$B$304,0)),""))</f>
        <v/>
      </c>
    </row>
    <row r="695" spans="1:14" x14ac:dyDescent="0.2">
      <c r="A695" s="1" t="str">
        <f t="shared" si="30"/>
        <v/>
      </c>
      <c r="B695" s="9"/>
      <c r="C695" s="10" t="str">
        <f>IF(B695="","",COUNTIF(INDEX($B:$B,5):B695,B695))</f>
        <v/>
      </c>
      <c r="D695" s="9"/>
      <c r="E695" s="24" t="str">
        <f>IF(OR(N695="",D695=""),"",IFERROR(INDEX('Facturi emise'!$G$5:$G$1004,MATCH(N695&amp;"|"&amp;D695,'Facturi emise'!$A$5:$A$1004,0)),""))</f>
        <v/>
      </c>
      <c r="F695" s="10" t="str">
        <f>IF(OR(N695="",D695=""),"",IFERROR(INDEX('Facturi emise'!$H$5:$H$1004,MATCH(N695&amp;"|"&amp;D695,'Facturi emise'!$A$5:$A$1004,0)),""))</f>
        <v/>
      </c>
      <c r="G695" s="24" t="str">
        <f>IF(OR(N695="",D695=""),"",IFERROR(INDEX('Facturi emise'!$I$5:$I$1004,MATCH(N695&amp;"|"&amp;D695,'Facturi emise'!$A$5:$A$1004,0)),""))</f>
        <v/>
      </c>
      <c r="H695" s="6"/>
      <c r="I695" s="14" t="str">
        <f>IF(OR(N695="",D695=""),"",IFERROR(INDEX('Facturi emise'!$J$5:$J$1004,MATCH(N695&amp;"|"&amp;D695,'Facturi emise'!$A$5:$A$1004,0)),""))</f>
        <v/>
      </c>
      <c r="J695" s="25" t="str">
        <f>IF(OR(N695="",D695=""),"",IFERROR(INDEX('Facturi emise'!$K$5:$K$1004,MATCH(N695&amp;"|"&amp;D695,'Facturi emise'!$A$5:$A$1004,0)),""))</f>
        <v/>
      </c>
      <c r="K695" s="26" t="str">
        <f t="shared" si="31"/>
        <v/>
      </c>
      <c r="L695" s="26" t="str">
        <f t="shared" si="32"/>
        <v/>
      </c>
      <c r="M695" s="27" t="str">
        <f>IF(B695="","",TRIM(IF(N695="","Factura storno nu există în registru. ",IF(ISNA(MATCH(N695&amp;"|"&amp;D695,'Facturi emise'!$A$5:$A$1004,0)),"Linia nu există în factura inițială. ",""))&amp;IF(N(H695)&lt;=0,"Lipsește cantitatea stornată. ","")&amp;IF(AND(N(I695)=IFERROR(INDEX('Facturi emise'!$J$5:$J$1004,MATCH(N695&amp;"|"&amp;D695,'Facturi emise'!$A$5:$A$1004,0)),0),SUMIFS($H$5:$H$1004,$N$5:$N$1004,N695,$D$5:$D$1004,D695,$I$5:$I$1004,I695)&gt;N(G695)),"Stornezi mai mult decât s-a facturat. ","")&amp;IF(AND(N(I695)&gt;0,N(I695)&lt;IFERROR(INDEX('Facturi emise'!$J$5:$J$1004,MATCH(N695&amp;"|"&amp;D695,'Facturi emise'!$A$5:$A$1004,0)),0)),"Reducere de preț pe unitate. ","")))</f>
        <v/>
      </c>
      <c r="N695" s="28" t="str">
        <f>IF(B695="","",IFERROR(INDEX('Registru stornări'!$D$5:$D$304,MATCH(B695,'Registru stornări'!$B$5:$B$304,0)),""))</f>
        <v/>
      </c>
    </row>
    <row r="696" spans="1:14" x14ac:dyDescent="0.2">
      <c r="A696" s="1" t="str">
        <f t="shared" si="30"/>
        <v/>
      </c>
      <c r="B696" s="9"/>
      <c r="C696" s="10" t="str">
        <f>IF(B696="","",COUNTIF(INDEX($B:$B,5):B696,B696))</f>
        <v/>
      </c>
      <c r="D696" s="9"/>
      <c r="E696" s="24" t="str">
        <f>IF(OR(N696="",D696=""),"",IFERROR(INDEX('Facturi emise'!$G$5:$G$1004,MATCH(N696&amp;"|"&amp;D696,'Facturi emise'!$A$5:$A$1004,0)),""))</f>
        <v/>
      </c>
      <c r="F696" s="10" t="str">
        <f>IF(OR(N696="",D696=""),"",IFERROR(INDEX('Facturi emise'!$H$5:$H$1004,MATCH(N696&amp;"|"&amp;D696,'Facturi emise'!$A$5:$A$1004,0)),""))</f>
        <v/>
      </c>
      <c r="G696" s="24" t="str">
        <f>IF(OR(N696="",D696=""),"",IFERROR(INDEX('Facturi emise'!$I$5:$I$1004,MATCH(N696&amp;"|"&amp;D696,'Facturi emise'!$A$5:$A$1004,0)),""))</f>
        <v/>
      </c>
      <c r="H696" s="6"/>
      <c r="I696" s="14" t="str">
        <f>IF(OR(N696="",D696=""),"",IFERROR(INDEX('Facturi emise'!$J$5:$J$1004,MATCH(N696&amp;"|"&amp;D696,'Facturi emise'!$A$5:$A$1004,0)),""))</f>
        <v/>
      </c>
      <c r="J696" s="25" t="str">
        <f>IF(OR(N696="",D696=""),"",IFERROR(INDEX('Facturi emise'!$K$5:$K$1004,MATCH(N696&amp;"|"&amp;D696,'Facturi emise'!$A$5:$A$1004,0)),""))</f>
        <v/>
      </c>
      <c r="K696" s="26" t="str">
        <f t="shared" si="31"/>
        <v/>
      </c>
      <c r="L696" s="26" t="str">
        <f t="shared" si="32"/>
        <v/>
      </c>
      <c r="M696" s="27" t="str">
        <f>IF(B696="","",TRIM(IF(N696="","Factura storno nu există în registru. ",IF(ISNA(MATCH(N696&amp;"|"&amp;D696,'Facturi emise'!$A$5:$A$1004,0)),"Linia nu există în factura inițială. ",""))&amp;IF(N(H696)&lt;=0,"Lipsește cantitatea stornată. ","")&amp;IF(AND(N(I696)=IFERROR(INDEX('Facturi emise'!$J$5:$J$1004,MATCH(N696&amp;"|"&amp;D696,'Facturi emise'!$A$5:$A$1004,0)),0),SUMIFS($H$5:$H$1004,$N$5:$N$1004,N696,$D$5:$D$1004,D696,$I$5:$I$1004,I696)&gt;N(G696)),"Stornezi mai mult decât s-a facturat. ","")&amp;IF(AND(N(I696)&gt;0,N(I696)&lt;IFERROR(INDEX('Facturi emise'!$J$5:$J$1004,MATCH(N696&amp;"|"&amp;D696,'Facturi emise'!$A$5:$A$1004,0)),0)),"Reducere de preț pe unitate. ","")))</f>
        <v/>
      </c>
      <c r="N696" s="28" t="str">
        <f>IF(B696="","",IFERROR(INDEX('Registru stornări'!$D$5:$D$304,MATCH(B696,'Registru stornări'!$B$5:$B$304,0)),""))</f>
        <v/>
      </c>
    </row>
    <row r="697" spans="1:14" x14ac:dyDescent="0.2">
      <c r="A697" s="1" t="str">
        <f t="shared" si="30"/>
        <v/>
      </c>
      <c r="B697" s="9"/>
      <c r="C697" s="10" t="str">
        <f>IF(B697="","",COUNTIF(INDEX($B:$B,5):B697,B697))</f>
        <v/>
      </c>
      <c r="D697" s="9"/>
      <c r="E697" s="24" t="str">
        <f>IF(OR(N697="",D697=""),"",IFERROR(INDEX('Facturi emise'!$G$5:$G$1004,MATCH(N697&amp;"|"&amp;D697,'Facturi emise'!$A$5:$A$1004,0)),""))</f>
        <v/>
      </c>
      <c r="F697" s="10" t="str">
        <f>IF(OR(N697="",D697=""),"",IFERROR(INDEX('Facturi emise'!$H$5:$H$1004,MATCH(N697&amp;"|"&amp;D697,'Facturi emise'!$A$5:$A$1004,0)),""))</f>
        <v/>
      </c>
      <c r="G697" s="24" t="str">
        <f>IF(OR(N697="",D697=""),"",IFERROR(INDEX('Facturi emise'!$I$5:$I$1004,MATCH(N697&amp;"|"&amp;D697,'Facturi emise'!$A$5:$A$1004,0)),""))</f>
        <v/>
      </c>
      <c r="H697" s="6"/>
      <c r="I697" s="14" t="str">
        <f>IF(OR(N697="",D697=""),"",IFERROR(INDEX('Facturi emise'!$J$5:$J$1004,MATCH(N697&amp;"|"&amp;D697,'Facturi emise'!$A$5:$A$1004,0)),""))</f>
        <v/>
      </c>
      <c r="J697" s="25" t="str">
        <f>IF(OR(N697="",D697=""),"",IFERROR(INDEX('Facturi emise'!$K$5:$K$1004,MATCH(N697&amp;"|"&amp;D697,'Facturi emise'!$A$5:$A$1004,0)),""))</f>
        <v/>
      </c>
      <c r="K697" s="26" t="str">
        <f t="shared" si="31"/>
        <v/>
      </c>
      <c r="L697" s="26" t="str">
        <f t="shared" si="32"/>
        <v/>
      </c>
      <c r="M697" s="27" t="str">
        <f>IF(B697="","",TRIM(IF(N697="","Factura storno nu există în registru. ",IF(ISNA(MATCH(N697&amp;"|"&amp;D697,'Facturi emise'!$A$5:$A$1004,0)),"Linia nu există în factura inițială. ",""))&amp;IF(N(H697)&lt;=0,"Lipsește cantitatea stornată. ","")&amp;IF(AND(N(I697)=IFERROR(INDEX('Facturi emise'!$J$5:$J$1004,MATCH(N697&amp;"|"&amp;D697,'Facturi emise'!$A$5:$A$1004,0)),0),SUMIFS($H$5:$H$1004,$N$5:$N$1004,N697,$D$5:$D$1004,D697,$I$5:$I$1004,I697)&gt;N(G697)),"Stornezi mai mult decât s-a facturat. ","")&amp;IF(AND(N(I697)&gt;0,N(I697)&lt;IFERROR(INDEX('Facturi emise'!$J$5:$J$1004,MATCH(N697&amp;"|"&amp;D697,'Facturi emise'!$A$5:$A$1004,0)),0)),"Reducere de preț pe unitate. ","")))</f>
        <v/>
      </c>
      <c r="N697" s="28" t="str">
        <f>IF(B697="","",IFERROR(INDEX('Registru stornări'!$D$5:$D$304,MATCH(B697,'Registru stornări'!$B$5:$B$304,0)),""))</f>
        <v/>
      </c>
    </row>
    <row r="698" spans="1:14" x14ac:dyDescent="0.2">
      <c r="A698" s="1" t="str">
        <f t="shared" si="30"/>
        <v/>
      </c>
      <c r="B698" s="9"/>
      <c r="C698" s="10" t="str">
        <f>IF(B698="","",COUNTIF(INDEX($B:$B,5):B698,B698))</f>
        <v/>
      </c>
      <c r="D698" s="9"/>
      <c r="E698" s="24" t="str">
        <f>IF(OR(N698="",D698=""),"",IFERROR(INDEX('Facturi emise'!$G$5:$G$1004,MATCH(N698&amp;"|"&amp;D698,'Facturi emise'!$A$5:$A$1004,0)),""))</f>
        <v/>
      </c>
      <c r="F698" s="10" t="str">
        <f>IF(OR(N698="",D698=""),"",IFERROR(INDEX('Facturi emise'!$H$5:$H$1004,MATCH(N698&amp;"|"&amp;D698,'Facturi emise'!$A$5:$A$1004,0)),""))</f>
        <v/>
      </c>
      <c r="G698" s="24" t="str">
        <f>IF(OR(N698="",D698=""),"",IFERROR(INDEX('Facturi emise'!$I$5:$I$1004,MATCH(N698&amp;"|"&amp;D698,'Facturi emise'!$A$5:$A$1004,0)),""))</f>
        <v/>
      </c>
      <c r="H698" s="6"/>
      <c r="I698" s="14" t="str">
        <f>IF(OR(N698="",D698=""),"",IFERROR(INDEX('Facturi emise'!$J$5:$J$1004,MATCH(N698&amp;"|"&amp;D698,'Facturi emise'!$A$5:$A$1004,0)),""))</f>
        <v/>
      </c>
      <c r="J698" s="25" t="str">
        <f>IF(OR(N698="",D698=""),"",IFERROR(INDEX('Facturi emise'!$K$5:$K$1004,MATCH(N698&amp;"|"&amp;D698,'Facturi emise'!$A$5:$A$1004,0)),""))</f>
        <v/>
      </c>
      <c r="K698" s="26" t="str">
        <f t="shared" si="31"/>
        <v/>
      </c>
      <c r="L698" s="26" t="str">
        <f t="shared" si="32"/>
        <v/>
      </c>
      <c r="M698" s="27" t="str">
        <f>IF(B698="","",TRIM(IF(N698="","Factura storno nu există în registru. ",IF(ISNA(MATCH(N698&amp;"|"&amp;D698,'Facturi emise'!$A$5:$A$1004,0)),"Linia nu există în factura inițială. ",""))&amp;IF(N(H698)&lt;=0,"Lipsește cantitatea stornată. ","")&amp;IF(AND(N(I698)=IFERROR(INDEX('Facturi emise'!$J$5:$J$1004,MATCH(N698&amp;"|"&amp;D698,'Facturi emise'!$A$5:$A$1004,0)),0),SUMIFS($H$5:$H$1004,$N$5:$N$1004,N698,$D$5:$D$1004,D698,$I$5:$I$1004,I698)&gt;N(G698)),"Stornezi mai mult decât s-a facturat. ","")&amp;IF(AND(N(I698)&gt;0,N(I698)&lt;IFERROR(INDEX('Facturi emise'!$J$5:$J$1004,MATCH(N698&amp;"|"&amp;D698,'Facturi emise'!$A$5:$A$1004,0)),0)),"Reducere de preț pe unitate. ","")))</f>
        <v/>
      </c>
      <c r="N698" s="28" t="str">
        <f>IF(B698="","",IFERROR(INDEX('Registru stornări'!$D$5:$D$304,MATCH(B698,'Registru stornări'!$B$5:$B$304,0)),""))</f>
        <v/>
      </c>
    </row>
    <row r="699" spans="1:14" x14ac:dyDescent="0.2">
      <c r="A699" s="1" t="str">
        <f t="shared" si="30"/>
        <v/>
      </c>
      <c r="B699" s="9"/>
      <c r="C699" s="10" t="str">
        <f>IF(B699="","",COUNTIF(INDEX($B:$B,5):B699,B699))</f>
        <v/>
      </c>
      <c r="D699" s="9"/>
      <c r="E699" s="24" t="str">
        <f>IF(OR(N699="",D699=""),"",IFERROR(INDEX('Facturi emise'!$G$5:$G$1004,MATCH(N699&amp;"|"&amp;D699,'Facturi emise'!$A$5:$A$1004,0)),""))</f>
        <v/>
      </c>
      <c r="F699" s="10" t="str">
        <f>IF(OR(N699="",D699=""),"",IFERROR(INDEX('Facturi emise'!$H$5:$H$1004,MATCH(N699&amp;"|"&amp;D699,'Facturi emise'!$A$5:$A$1004,0)),""))</f>
        <v/>
      </c>
      <c r="G699" s="24" t="str">
        <f>IF(OR(N699="",D699=""),"",IFERROR(INDEX('Facturi emise'!$I$5:$I$1004,MATCH(N699&amp;"|"&amp;D699,'Facturi emise'!$A$5:$A$1004,0)),""))</f>
        <v/>
      </c>
      <c r="H699" s="6"/>
      <c r="I699" s="14" t="str">
        <f>IF(OR(N699="",D699=""),"",IFERROR(INDEX('Facturi emise'!$J$5:$J$1004,MATCH(N699&amp;"|"&amp;D699,'Facturi emise'!$A$5:$A$1004,0)),""))</f>
        <v/>
      </c>
      <c r="J699" s="25" t="str">
        <f>IF(OR(N699="",D699=""),"",IFERROR(INDEX('Facturi emise'!$K$5:$K$1004,MATCH(N699&amp;"|"&amp;D699,'Facturi emise'!$A$5:$A$1004,0)),""))</f>
        <v/>
      </c>
      <c r="K699" s="26" t="str">
        <f t="shared" si="31"/>
        <v/>
      </c>
      <c r="L699" s="26" t="str">
        <f t="shared" si="32"/>
        <v/>
      </c>
      <c r="M699" s="27" t="str">
        <f>IF(B699="","",TRIM(IF(N699="","Factura storno nu există în registru. ",IF(ISNA(MATCH(N699&amp;"|"&amp;D699,'Facturi emise'!$A$5:$A$1004,0)),"Linia nu există în factura inițială. ",""))&amp;IF(N(H699)&lt;=0,"Lipsește cantitatea stornată. ","")&amp;IF(AND(N(I699)=IFERROR(INDEX('Facturi emise'!$J$5:$J$1004,MATCH(N699&amp;"|"&amp;D699,'Facturi emise'!$A$5:$A$1004,0)),0),SUMIFS($H$5:$H$1004,$N$5:$N$1004,N699,$D$5:$D$1004,D699,$I$5:$I$1004,I699)&gt;N(G699)),"Stornezi mai mult decât s-a facturat. ","")&amp;IF(AND(N(I699)&gt;0,N(I699)&lt;IFERROR(INDEX('Facturi emise'!$J$5:$J$1004,MATCH(N699&amp;"|"&amp;D699,'Facturi emise'!$A$5:$A$1004,0)),0)),"Reducere de preț pe unitate. ","")))</f>
        <v/>
      </c>
      <c r="N699" s="28" t="str">
        <f>IF(B699="","",IFERROR(INDEX('Registru stornări'!$D$5:$D$304,MATCH(B699,'Registru stornări'!$B$5:$B$304,0)),""))</f>
        <v/>
      </c>
    </row>
    <row r="700" spans="1:14" x14ac:dyDescent="0.2">
      <c r="A700" s="1" t="str">
        <f t="shared" si="30"/>
        <v/>
      </c>
      <c r="B700" s="9"/>
      <c r="C700" s="10" t="str">
        <f>IF(B700="","",COUNTIF(INDEX($B:$B,5):B700,B700))</f>
        <v/>
      </c>
      <c r="D700" s="9"/>
      <c r="E700" s="24" t="str">
        <f>IF(OR(N700="",D700=""),"",IFERROR(INDEX('Facturi emise'!$G$5:$G$1004,MATCH(N700&amp;"|"&amp;D700,'Facturi emise'!$A$5:$A$1004,0)),""))</f>
        <v/>
      </c>
      <c r="F700" s="10" t="str">
        <f>IF(OR(N700="",D700=""),"",IFERROR(INDEX('Facturi emise'!$H$5:$H$1004,MATCH(N700&amp;"|"&amp;D700,'Facturi emise'!$A$5:$A$1004,0)),""))</f>
        <v/>
      </c>
      <c r="G700" s="24" t="str">
        <f>IF(OR(N700="",D700=""),"",IFERROR(INDEX('Facturi emise'!$I$5:$I$1004,MATCH(N700&amp;"|"&amp;D700,'Facturi emise'!$A$5:$A$1004,0)),""))</f>
        <v/>
      </c>
      <c r="H700" s="6"/>
      <c r="I700" s="14" t="str">
        <f>IF(OR(N700="",D700=""),"",IFERROR(INDEX('Facturi emise'!$J$5:$J$1004,MATCH(N700&amp;"|"&amp;D700,'Facturi emise'!$A$5:$A$1004,0)),""))</f>
        <v/>
      </c>
      <c r="J700" s="25" t="str">
        <f>IF(OR(N700="",D700=""),"",IFERROR(INDEX('Facturi emise'!$K$5:$K$1004,MATCH(N700&amp;"|"&amp;D700,'Facturi emise'!$A$5:$A$1004,0)),""))</f>
        <v/>
      </c>
      <c r="K700" s="26" t="str">
        <f t="shared" si="31"/>
        <v/>
      </c>
      <c r="L700" s="26" t="str">
        <f t="shared" si="32"/>
        <v/>
      </c>
      <c r="M700" s="27" t="str">
        <f>IF(B700="","",TRIM(IF(N700="","Factura storno nu există în registru. ",IF(ISNA(MATCH(N700&amp;"|"&amp;D700,'Facturi emise'!$A$5:$A$1004,0)),"Linia nu există în factura inițială. ",""))&amp;IF(N(H700)&lt;=0,"Lipsește cantitatea stornată. ","")&amp;IF(AND(N(I700)=IFERROR(INDEX('Facturi emise'!$J$5:$J$1004,MATCH(N700&amp;"|"&amp;D700,'Facturi emise'!$A$5:$A$1004,0)),0),SUMIFS($H$5:$H$1004,$N$5:$N$1004,N700,$D$5:$D$1004,D700,$I$5:$I$1004,I700)&gt;N(G700)),"Stornezi mai mult decât s-a facturat. ","")&amp;IF(AND(N(I700)&gt;0,N(I700)&lt;IFERROR(INDEX('Facturi emise'!$J$5:$J$1004,MATCH(N700&amp;"|"&amp;D700,'Facturi emise'!$A$5:$A$1004,0)),0)),"Reducere de preț pe unitate. ","")))</f>
        <v/>
      </c>
      <c r="N700" s="28" t="str">
        <f>IF(B700="","",IFERROR(INDEX('Registru stornări'!$D$5:$D$304,MATCH(B700,'Registru stornări'!$B$5:$B$304,0)),""))</f>
        <v/>
      </c>
    </row>
    <row r="701" spans="1:14" x14ac:dyDescent="0.2">
      <c r="A701" s="1" t="str">
        <f t="shared" si="30"/>
        <v/>
      </c>
      <c r="B701" s="9"/>
      <c r="C701" s="10" t="str">
        <f>IF(B701="","",COUNTIF(INDEX($B:$B,5):B701,B701))</f>
        <v/>
      </c>
      <c r="D701" s="9"/>
      <c r="E701" s="24" t="str">
        <f>IF(OR(N701="",D701=""),"",IFERROR(INDEX('Facturi emise'!$G$5:$G$1004,MATCH(N701&amp;"|"&amp;D701,'Facturi emise'!$A$5:$A$1004,0)),""))</f>
        <v/>
      </c>
      <c r="F701" s="10" t="str">
        <f>IF(OR(N701="",D701=""),"",IFERROR(INDEX('Facturi emise'!$H$5:$H$1004,MATCH(N701&amp;"|"&amp;D701,'Facturi emise'!$A$5:$A$1004,0)),""))</f>
        <v/>
      </c>
      <c r="G701" s="24" t="str">
        <f>IF(OR(N701="",D701=""),"",IFERROR(INDEX('Facturi emise'!$I$5:$I$1004,MATCH(N701&amp;"|"&amp;D701,'Facturi emise'!$A$5:$A$1004,0)),""))</f>
        <v/>
      </c>
      <c r="H701" s="6"/>
      <c r="I701" s="14" t="str">
        <f>IF(OR(N701="",D701=""),"",IFERROR(INDEX('Facturi emise'!$J$5:$J$1004,MATCH(N701&amp;"|"&amp;D701,'Facturi emise'!$A$5:$A$1004,0)),""))</f>
        <v/>
      </c>
      <c r="J701" s="25" t="str">
        <f>IF(OR(N701="",D701=""),"",IFERROR(INDEX('Facturi emise'!$K$5:$K$1004,MATCH(N701&amp;"|"&amp;D701,'Facturi emise'!$A$5:$A$1004,0)),""))</f>
        <v/>
      </c>
      <c r="K701" s="26" t="str">
        <f t="shared" si="31"/>
        <v/>
      </c>
      <c r="L701" s="26" t="str">
        <f t="shared" si="32"/>
        <v/>
      </c>
      <c r="M701" s="27" t="str">
        <f>IF(B701="","",TRIM(IF(N701="","Factura storno nu există în registru. ",IF(ISNA(MATCH(N701&amp;"|"&amp;D701,'Facturi emise'!$A$5:$A$1004,0)),"Linia nu există în factura inițială. ",""))&amp;IF(N(H701)&lt;=0,"Lipsește cantitatea stornată. ","")&amp;IF(AND(N(I701)=IFERROR(INDEX('Facturi emise'!$J$5:$J$1004,MATCH(N701&amp;"|"&amp;D701,'Facturi emise'!$A$5:$A$1004,0)),0),SUMIFS($H$5:$H$1004,$N$5:$N$1004,N701,$D$5:$D$1004,D701,$I$5:$I$1004,I701)&gt;N(G701)),"Stornezi mai mult decât s-a facturat. ","")&amp;IF(AND(N(I701)&gt;0,N(I701)&lt;IFERROR(INDEX('Facturi emise'!$J$5:$J$1004,MATCH(N701&amp;"|"&amp;D701,'Facturi emise'!$A$5:$A$1004,0)),0)),"Reducere de preț pe unitate. ","")))</f>
        <v/>
      </c>
      <c r="N701" s="28" t="str">
        <f>IF(B701="","",IFERROR(INDEX('Registru stornări'!$D$5:$D$304,MATCH(B701,'Registru stornări'!$B$5:$B$304,0)),""))</f>
        <v/>
      </c>
    </row>
    <row r="702" spans="1:14" x14ac:dyDescent="0.2">
      <c r="A702" s="1" t="str">
        <f t="shared" si="30"/>
        <v/>
      </c>
      <c r="B702" s="9"/>
      <c r="C702" s="10" t="str">
        <f>IF(B702="","",COUNTIF(INDEX($B:$B,5):B702,B702))</f>
        <v/>
      </c>
      <c r="D702" s="9"/>
      <c r="E702" s="24" t="str">
        <f>IF(OR(N702="",D702=""),"",IFERROR(INDEX('Facturi emise'!$G$5:$G$1004,MATCH(N702&amp;"|"&amp;D702,'Facturi emise'!$A$5:$A$1004,0)),""))</f>
        <v/>
      </c>
      <c r="F702" s="10" t="str">
        <f>IF(OR(N702="",D702=""),"",IFERROR(INDEX('Facturi emise'!$H$5:$H$1004,MATCH(N702&amp;"|"&amp;D702,'Facturi emise'!$A$5:$A$1004,0)),""))</f>
        <v/>
      </c>
      <c r="G702" s="24" t="str">
        <f>IF(OR(N702="",D702=""),"",IFERROR(INDEX('Facturi emise'!$I$5:$I$1004,MATCH(N702&amp;"|"&amp;D702,'Facturi emise'!$A$5:$A$1004,0)),""))</f>
        <v/>
      </c>
      <c r="H702" s="6"/>
      <c r="I702" s="14" t="str">
        <f>IF(OR(N702="",D702=""),"",IFERROR(INDEX('Facturi emise'!$J$5:$J$1004,MATCH(N702&amp;"|"&amp;D702,'Facturi emise'!$A$5:$A$1004,0)),""))</f>
        <v/>
      </c>
      <c r="J702" s="25" t="str">
        <f>IF(OR(N702="",D702=""),"",IFERROR(INDEX('Facturi emise'!$K$5:$K$1004,MATCH(N702&amp;"|"&amp;D702,'Facturi emise'!$A$5:$A$1004,0)),""))</f>
        <v/>
      </c>
      <c r="K702" s="26" t="str">
        <f t="shared" si="31"/>
        <v/>
      </c>
      <c r="L702" s="26" t="str">
        <f t="shared" si="32"/>
        <v/>
      </c>
      <c r="M702" s="27" t="str">
        <f>IF(B702="","",TRIM(IF(N702="","Factura storno nu există în registru. ",IF(ISNA(MATCH(N702&amp;"|"&amp;D702,'Facturi emise'!$A$5:$A$1004,0)),"Linia nu există în factura inițială. ",""))&amp;IF(N(H702)&lt;=0,"Lipsește cantitatea stornată. ","")&amp;IF(AND(N(I702)=IFERROR(INDEX('Facturi emise'!$J$5:$J$1004,MATCH(N702&amp;"|"&amp;D702,'Facturi emise'!$A$5:$A$1004,0)),0),SUMIFS($H$5:$H$1004,$N$5:$N$1004,N702,$D$5:$D$1004,D702,$I$5:$I$1004,I702)&gt;N(G702)),"Stornezi mai mult decât s-a facturat. ","")&amp;IF(AND(N(I702)&gt;0,N(I702)&lt;IFERROR(INDEX('Facturi emise'!$J$5:$J$1004,MATCH(N702&amp;"|"&amp;D702,'Facturi emise'!$A$5:$A$1004,0)),0)),"Reducere de preț pe unitate. ","")))</f>
        <v/>
      </c>
      <c r="N702" s="28" t="str">
        <f>IF(B702="","",IFERROR(INDEX('Registru stornări'!$D$5:$D$304,MATCH(B702,'Registru stornări'!$B$5:$B$304,0)),""))</f>
        <v/>
      </c>
    </row>
    <row r="703" spans="1:14" x14ac:dyDescent="0.2">
      <c r="A703" s="1" t="str">
        <f t="shared" si="30"/>
        <v/>
      </c>
      <c r="B703" s="9"/>
      <c r="C703" s="10" t="str">
        <f>IF(B703="","",COUNTIF(INDEX($B:$B,5):B703,B703))</f>
        <v/>
      </c>
      <c r="D703" s="9"/>
      <c r="E703" s="24" t="str">
        <f>IF(OR(N703="",D703=""),"",IFERROR(INDEX('Facturi emise'!$G$5:$G$1004,MATCH(N703&amp;"|"&amp;D703,'Facturi emise'!$A$5:$A$1004,0)),""))</f>
        <v/>
      </c>
      <c r="F703" s="10" t="str">
        <f>IF(OR(N703="",D703=""),"",IFERROR(INDEX('Facturi emise'!$H$5:$H$1004,MATCH(N703&amp;"|"&amp;D703,'Facturi emise'!$A$5:$A$1004,0)),""))</f>
        <v/>
      </c>
      <c r="G703" s="24" t="str">
        <f>IF(OR(N703="",D703=""),"",IFERROR(INDEX('Facturi emise'!$I$5:$I$1004,MATCH(N703&amp;"|"&amp;D703,'Facturi emise'!$A$5:$A$1004,0)),""))</f>
        <v/>
      </c>
      <c r="H703" s="6"/>
      <c r="I703" s="14" t="str">
        <f>IF(OR(N703="",D703=""),"",IFERROR(INDEX('Facturi emise'!$J$5:$J$1004,MATCH(N703&amp;"|"&amp;D703,'Facturi emise'!$A$5:$A$1004,0)),""))</f>
        <v/>
      </c>
      <c r="J703" s="25" t="str">
        <f>IF(OR(N703="",D703=""),"",IFERROR(INDEX('Facturi emise'!$K$5:$K$1004,MATCH(N703&amp;"|"&amp;D703,'Facturi emise'!$A$5:$A$1004,0)),""))</f>
        <v/>
      </c>
      <c r="K703" s="26" t="str">
        <f t="shared" si="31"/>
        <v/>
      </c>
      <c r="L703" s="26" t="str">
        <f t="shared" si="32"/>
        <v/>
      </c>
      <c r="M703" s="27" t="str">
        <f>IF(B703="","",TRIM(IF(N703="","Factura storno nu există în registru. ",IF(ISNA(MATCH(N703&amp;"|"&amp;D703,'Facturi emise'!$A$5:$A$1004,0)),"Linia nu există în factura inițială. ",""))&amp;IF(N(H703)&lt;=0,"Lipsește cantitatea stornată. ","")&amp;IF(AND(N(I703)=IFERROR(INDEX('Facturi emise'!$J$5:$J$1004,MATCH(N703&amp;"|"&amp;D703,'Facturi emise'!$A$5:$A$1004,0)),0),SUMIFS($H$5:$H$1004,$N$5:$N$1004,N703,$D$5:$D$1004,D703,$I$5:$I$1004,I703)&gt;N(G703)),"Stornezi mai mult decât s-a facturat. ","")&amp;IF(AND(N(I703)&gt;0,N(I703)&lt;IFERROR(INDEX('Facturi emise'!$J$5:$J$1004,MATCH(N703&amp;"|"&amp;D703,'Facturi emise'!$A$5:$A$1004,0)),0)),"Reducere de preț pe unitate. ","")))</f>
        <v/>
      </c>
      <c r="N703" s="28" t="str">
        <f>IF(B703="","",IFERROR(INDEX('Registru stornări'!$D$5:$D$304,MATCH(B703,'Registru stornări'!$B$5:$B$304,0)),""))</f>
        <v/>
      </c>
    </row>
    <row r="704" spans="1:14" x14ac:dyDescent="0.2">
      <c r="A704" s="1" t="str">
        <f t="shared" si="30"/>
        <v/>
      </c>
      <c r="B704" s="9"/>
      <c r="C704" s="10" t="str">
        <f>IF(B704="","",COUNTIF(INDEX($B:$B,5):B704,B704))</f>
        <v/>
      </c>
      <c r="D704" s="9"/>
      <c r="E704" s="24" t="str">
        <f>IF(OR(N704="",D704=""),"",IFERROR(INDEX('Facturi emise'!$G$5:$G$1004,MATCH(N704&amp;"|"&amp;D704,'Facturi emise'!$A$5:$A$1004,0)),""))</f>
        <v/>
      </c>
      <c r="F704" s="10" t="str">
        <f>IF(OR(N704="",D704=""),"",IFERROR(INDEX('Facturi emise'!$H$5:$H$1004,MATCH(N704&amp;"|"&amp;D704,'Facturi emise'!$A$5:$A$1004,0)),""))</f>
        <v/>
      </c>
      <c r="G704" s="24" t="str">
        <f>IF(OR(N704="",D704=""),"",IFERROR(INDEX('Facturi emise'!$I$5:$I$1004,MATCH(N704&amp;"|"&amp;D704,'Facturi emise'!$A$5:$A$1004,0)),""))</f>
        <v/>
      </c>
      <c r="H704" s="6"/>
      <c r="I704" s="14" t="str">
        <f>IF(OR(N704="",D704=""),"",IFERROR(INDEX('Facturi emise'!$J$5:$J$1004,MATCH(N704&amp;"|"&amp;D704,'Facturi emise'!$A$5:$A$1004,0)),""))</f>
        <v/>
      </c>
      <c r="J704" s="25" t="str">
        <f>IF(OR(N704="",D704=""),"",IFERROR(INDEX('Facturi emise'!$K$5:$K$1004,MATCH(N704&amp;"|"&amp;D704,'Facturi emise'!$A$5:$A$1004,0)),""))</f>
        <v/>
      </c>
      <c r="K704" s="26" t="str">
        <f t="shared" si="31"/>
        <v/>
      </c>
      <c r="L704" s="26" t="str">
        <f t="shared" si="32"/>
        <v/>
      </c>
      <c r="M704" s="27" t="str">
        <f>IF(B704="","",TRIM(IF(N704="","Factura storno nu există în registru. ",IF(ISNA(MATCH(N704&amp;"|"&amp;D704,'Facturi emise'!$A$5:$A$1004,0)),"Linia nu există în factura inițială. ",""))&amp;IF(N(H704)&lt;=0,"Lipsește cantitatea stornată. ","")&amp;IF(AND(N(I704)=IFERROR(INDEX('Facturi emise'!$J$5:$J$1004,MATCH(N704&amp;"|"&amp;D704,'Facturi emise'!$A$5:$A$1004,0)),0),SUMIFS($H$5:$H$1004,$N$5:$N$1004,N704,$D$5:$D$1004,D704,$I$5:$I$1004,I704)&gt;N(G704)),"Stornezi mai mult decât s-a facturat. ","")&amp;IF(AND(N(I704)&gt;0,N(I704)&lt;IFERROR(INDEX('Facturi emise'!$J$5:$J$1004,MATCH(N704&amp;"|"&amp;D704,'Facturi emise'!$A$5:$A$1004,0)),0)),"Reducere de preț pe unitate. ","")))</f>
        <v/>
      </c>
      <c r="N704" s="28" t="str">
        <f>IF(B704="","",IFERROR(INDEX('Registru stornări'!$D$5:$D$304,MATCH(B704,'Registru stornări'!$B$5:$B$304,0)),""))</f>
        <v/>
      </c>
    </row>
    <row r="705" spans="1:14" x14ac:dyDescent="0.2">
      <c r="A705" s="1" t="str">
        <f t="shared" si="30"/>
        <v/>
      </c>
      <c r="B705" s="9"/>
      <c r="C705" s="10" t="str">
        <f>IF(B705="","",COUNTIF(INDEX($B:$B,5):B705,B705))</f>
        <v/>
      </c>
      <c r="D705" s="9"/>
      <c r="E705" s="24" t="str">
        <f>IF(OR(N705="",D705=""),"",IFERROR(INDEX('Facturi emise'!$G$5:$G$1004,MATCH(N705&amp;"|"&amp;D705,'Facturi emise'!$A$5:$A$1004,0)),""))</f>
        <v/>
      </c>
      <c r="F705" s="10" t="str">
        <f>IF(OR(N705="",D705=""),"",IFERROR(INDEX('Facturi emise'!$H$5:$H$1004,MATCH(N705&amp;"|"&amp;D705,'Facturi emise'!$A$5:$A$1004,0)),""))</f>
        <v/>
      </c>
      <c r="G705" s="24" t="str">
        <f>IF(OR(N705="",D705=""),"",IFERROR(INDEX('Facturi emise'!$I$5:$I$1004,MATCH(N705&amp;"|"&amp;D705,'Facturi emise'!$A$5:$A$1004,0)),""))</f>
        <v/>
      </c>
      <c r="H705" s="6"/>
      <c r="I705" s="14" t="str">
        <f>IF(OR(N705="",D705=""),"",IFERROR(INDEX('Facturi emise'!$J$5:$J$1004,MATCH(N705&amp;"|"&amp;D705,'Facturi emise'!$A$5:$A$1004,0)),""))</f>
        <v/>
      </c>
      <c r="J705" s="25" t="str">
        <f>IF(OR(N705="",D705=""),"",IFERROR(INDEX('Facturi emise'!$K$5:$K$1004,MATCH(N705&amp;"|"&amp;D705,'Facturi emise'!$A$5:$A$1004,0)),""))</f>
        <v/>
      </c>
      <c r="K705" s="26" t="str">
        <f t="shared" si="31"/>
        <v/>
      </c>
      <c r="L705" s="26" t="str">
        <f t="shared" si="32"/>
        <v/>
      </c>
      <c r="M705" s="27" t="str">
        <f>IF(B705="","",TRIM(IF(N705="","Factura storno nu există în registru. ",IF(ISNA(MATCH(N705&amp;"|"&amp;D705,'Facturi emise'!$A$5:$A$1004,0)),"Linia nu există în factura inițială. ",""))&amp;IF(N(H705)&lt;=0,"Lipsește cantitatea stornată. ","")&amp;IF(AND(N(I705)=IFERROR(INDEX('Facturi emise'!$J$5:$J$1004,MATCH(N705&amp;"|"&amp;D705,'Facturi emise'!$A$5:$A$1004,0)),0),SUMIFS($H$5:$H$1004,$N$5:$N$1004,N705,$D$5:$D$1004,D705,$I$5:$I$1004,I705)&gt;N(G705)),"Stornezi mai mult decât s-a facturat. ","")&amp;IF(AND(N(I705)&gt;0,N(I705)&lt;IFERROR(INDEX('Facturi emise'!$J$5:$J$1004,MATCH(N705&amp;"|"&amp;D705,'Facturi emise'!$A$5:$A$1004,0)),0)),"Reducere de preț pe unitate. ","")))</f>
        <v/>
      </c>
      <c r="N705" s="28" t="str">
        <f>IF(B705="","",IFERROR(INDEX('Registru stornări'!$D$5:$D$304,MATCH(B705,'Registru stornări'!$B$5:$B$304,0)),""))</f>
        <v/>
      </c>
    </row>
    <row r="706" spans="1:14" x14ac:dyDescent="0.2">
      <c r="A706" s="1" t="str">
        <f t="shared" si="30"/>
        <v/>
      </c>
      <c r="B706" s="9"/>
      <c r="C706" s="10" t="str">
        <f>IF(B706="","",COUNTIF(INDEX($B:$B,5):B706,B706))</f>
        <v/>
      </c>
      <c r="D706" s="9"/>
      <c r="E706" s="24" t="str">
        <f>IF(OR(N706="",D706=""),"",IFERROR(INDEX('Facturi emise'!$G$5:$G$1004,MATCH(N706&amp;"|"&amp;D706,'Facturi emise'!$A$5:$A$1004,0)),""))</f>
        <v/>
      </c>
      <c r="F706" s="10" t="str">
        <f>IF(OR(N706="",D706=""),"",IFERROR(INDEX('Facturi emise'!$H$5:$H$1004,MATCH(N706&amp;"|"&amp;D706,'Facturi emise'!$A$5:$A$1004,0)),""))</f>
        <v/>
      </c>
      <c r="G706" s="24" t="str">
        <f>IF(OR(N706="",D706=""),"",IFERROR(INDEX('Facturi emise'!$I$5:$I$1004,MATCH(N706&amp;"|"&amp;D706,'Facturi emise'!$A$5:$A$1004,0)),""))</f>
        <v/>
      </c>
      <c r="H706" s="6"/>
      <c r="I706" s="14" t="str">
        <f>IF(OR(N706="",D706=""),"",IFERROR(INDEX('Facturi emise'!$J$5:$J$1004,MATCH(N706&amp;"|"&amp;D706,'Facturi emise'!$A$5:$A$1004,0)),""))</f>
        <v/>
      </c>
      <c r="J706" s="25" t="str">
        <f>IF(OR(N706="",D706=""),"",IFERROR(INDEX('Facturi emise'!$K$5:$K$1004,MATCH(N706&amp;"|"&amp;D706,'Facturi emise'!$A$5:$A$1004,0)),""))</f>
        <v/>
      </c>
      <c r="K706" s="26" t="str">
        <f t="shared" si="31"/>
        <v/>
      </c>
      <c r="L706" s="26" t="str">
        <f t="shared" si="32"/>
        <v/>
      </c>
      <c r="M706" s="27" t="str">
        <f>IF(B706="","",TRIM(IF(N706="","Factura storno nu există în registru. ",IF(ISNA(MATCH(N706&amp;"|"&amp;D706,'Facturi emise'!$A$5:$A$1004,0)),"Linia nu există în factura inițială. ",""))&amp;IF(N(H706)&lt;=0,"Lipsește cantitatea stornată. ","")&amp;IF(AND(N(I706)=IFERROR(INDEX('Facturi emise'!$J$5:$J$1004,MATCH(N706&amp;"|"&amp;D706,'Facturi emise'!$A$5:$A$1004,0)),0),SUMIFS($H$5:$H$1004,$N$5:$N$1004,N706,$D$5:$D$1004,D706,$I$5:$I$1004,I706)&gt;N(G706)),"Stornezi mai mult decât s-a facturat. ","")&amp;IF(AND(N(I706)&gt;0,N(I706)&lt;IFERROR(INDEX('Facturi emise'!$J$5:$J$1004,MATCH(N706&amp;"|"&amp;D706,'Facturi emise'!$A$5:$A$1004,0)),0)),"Reducere de preț pe unitate. ","")))</f>
        <v/>
      </c>
      <c r="N706" s="28" t="str">
        <f>IF(B706="","",IFERROR(INDEX('Registru stornări'!$D$5:$D$304,MATCH(B706,'Registru stornări'!$B$5:$B$304,0)),""))</f>
        <v/>
      </c>
    </row>
    <row r="707" spans="1:14" x14ac:dyDescent="0.2">
      <c r="A707" s="1" t="str">
        <f t="shared" si="30"/>
        <v/>
      </c>
      <c r="B707" s="9"/>
      <c r="C707" s="10" t="str">
        <f>IF(B707="","",COUNTIF(INDEX($B:$B,5):B707,B707))</f>
        <v/>
      </c>
      <c r="D707" s="9"/>
      <c r="E707" s="24" t="str">
        <f>IF(OR(N707="",D707=""),"",IFERROR(INDEX('Facturi emise'!$G$5:$G$1004,MATCH(N707&amp;"|"&amp;D707,'Facturi emise'!$A$5:$A$1004,0)),""))</f>
        <v/>
      </c>
      <c r="F707" s="10" t="str">
        <f>IF(OR(N707="",D707=""),"",IFERROR(INDEX('Facturi emise'!$H$5:$H$1004,MATCH(N707&amp;"|"&amp;D707,'Facturi emise'!$A$5:$A$1004,0)),""))</f>
        <v/>
      </c>
      <c r="G707" s="24" t="str">
        <f>IF(OR(N707="",D707=""),"",IFERROR(INDEX('Facturi emise'!$I$5:$I$1004,MATCH(N707&amp;"|"&amp;D707,'Facturi emise'!$A$5:$A$1004,0)),""))</f>
        <v/>
      </c>
      <c r="H707" s="6"/>
      <c r="I707" s="14" t="str">
        <f>IF(OR(N707="",D707=""),"",IFERROR(INDEX('Facturi emise'!$J$5:$J$1004,MATCH(N707&amp;"|"&amp;D707,'Facturi emise'!$A$5:$A$1004,0)),""))</f>
        <v/>
      </c>
      <c r="J707" s="25" t="str">
        <f>IF(OR(N707="",D707=""),"",IFERROR(INDEX('Facturi emise'!$K$5:$K$1004,MATCH(N707&amp;"|"&amp;D707,'Facturi emise'!$A$5:$A$1004,0)),""))</f>
        <v/>
      </c>
      <c r="K707" s="26" t="str">
        <f t="shared" si="31"/>
        <v/>
      </c>
      <c r="L707" s="26" t="str">
        <f t="shared" si="32"/>
        <v/>
      </c>
      <c r="M707" s="27" t="str">
        <f>IF(B707="","",TRIM(IF(N707="","Factura storno nu există în registru. ",IF(ISNA(MATCH(N707&amp;"|"&amp;D707,'Facturi emise'!$A$5:$A$1004,0)),"Linia nu există în factura inițială. ",""))&amp;IF(N(H707)&lt;=0,"Lipsește cantitatea stornată. ","")&amp;IF(AND(N(I707)=IFERROR(INDEX('Facturi emise'!$J$5:$J$1004,MATCH(N707&amp;"|"&amp;D707,'Facturi emise'!$A$5:$A$1004,0)),0),SUMIFS($H$5:$H$1004,$N$5:$N$1004,N707,$D$5:$D$1004,D707,$I$5:$I$1004,I707)&gt;N(G707)),"Stornezi mai mult decât s-a facturat. ","")&amp;IF(AND(N(I707)&gt;0,N(I707)&lt;IFERROR(INDEX('Facturi emise'!$J$5:$J$1004,MATCH(N707&amp;"|"&amp;D707,'Facturi emise'!$A$5:$A$1004,0)),0)),"Reducere de preț pe unitate. ","")))</f>
        <v/>
      </c>
      <c r="N707" s="28" t="str">
        <f>IF(B707="","",IFERROR(INDEX('Registru stornări'!$D$5:$D$304,MATCH(B707,'Registru stornări'!$B$5:$B$304,0)),""))</f>
        <v/>
      </c>
    </row>
    <row r="708" spans="1:14" x14ac:dyDescent="0.2">
      <c r="A708" s="1" t="str">
        <f t="shared" si="30"/>
        <v/>
      </c>
      <c r="B708" s="9"/>
      <c r="C708" s="10" t="str">
        <f>IF(B708="","",COUNTIF(INDEX($B:$B,5):B708,B708))</f>
        <v/>
      </c>
      <c r="D708" s="9"/>
      <c r="E708" s="24" t="str">
        <f>IF(OR(N708="",D708=""),"",IFERROR(INDEX('Facturi emise'!$G$5:$G$1004,MATCH(N708&amp;"|"&amp;D708,'Facturi emise'!$A$5:$A$1004,0)),""))</f>
        <v/>
      </c>
      <c r="F708" s="10" t="str">
        <f>IF(OR(N708="",D708=""),"",IFERROR(INDEX('Facturi emise'!$H$5:$H$1004,MATCH(N708&amp;"|"&amp;D708,'Facturi emise'!$A$5:$A$1004,0)),""))</f>
        <v/>
      </c>
      <c r="G708" s="24" t="str">
        <f>IF(OR(N708="",D708=""),"",IFERROR(INDEX('Facturi emise'!$I$5:$I$1004,MATCH(N708&amp;"|"&amp;D708,'Facturi emise'!$A$5:$A$1004,0)),""))</f>
        <v/>
      </c>
      <c r="H708" s="6"/>
      <c r="I708" s="14" t="str">
        <f>IF(OR(N708="",D708=""),"",IFERROR(INDEX('Facturi emise'!$J$5:$J$1004,MATCH(N708&amp;"|"&amp;D708,'Facturi emise'!$A$5:$A$1004,0)),""))</f>
        <v/>
      </c>
      <c r="J708" s="25" t="str">
        <f>IF(OR(N708="",D708=""),"",IFERROR(INDEX('Facturi emise'!$K$5:$K$1004,MATCH(N708&amp;"|"&amp;D708,'Facturi emise'!$A$5:$A$1004,0)),""))</f>
        <v/>
      </c>
      <c r="K708" s="26" t="str">
        <f t="shared" si="31"/>
        <v/>
      </c>
      <c r="L708" s="26" t="str">
        <f t="shared" si="32"/>
        <v/>
      </c>
      <c r="M708" s="27" t="str">
        <f>IF(B708="","",TRIM(IF(N708="","Factura storno nu există în registru. ",IF(ISNA(MATCH(N708&amp;"|"&amp;D708,'Facturi emise'!$A$5:$A$1004,0)),"Linia nu există în factura inițială. ",""))&amp;IF(N(H708)&lt;=0,"Lipsește cantitatea stornată. ","")&amp;IF(AND(N(I708)=IFERROR(INDEX('Facturi emise'!$J$5:$J$1004,MATCH(N708&amp;"|"&amp;D708,'Facturi emise'!$A$5:$A$1004,0)),0),SUMIFS($H$5:$H$1004,$N$5:$N$1004,N708,$D$5:$D$1004,D708,$I$5:$I$1004,I708)&gt;N(G708)),"Stornezi mai mult decât s-a facturat. ","")&amp;IF(AND(N(I708)&gt;0,N(I708)&lt;IFERROR(INDEX('Facturi emise'!$J$5:$J$1004,MATCH(N708&amp;"|"&amp;D708,'Facturi emise'!$A$5:$A$1004,0)),0)),"Reducere de preț pe unitate. ","")))</f>
        <v/>
      </c>
      <c r="N708" s="28" t="str">
        <f>IF(B708="","",IFERROR(INDEX('Registru stornări'!$D$5:$D$304,MATCH(B708,'Registru stornări'!$B$5:$B$304,0)),""))</f>
        <v/>
      </c>
    </row>
    <row r="709" spans="1:14" x14ac:dyDescent="0.2">
      <c r="A709" s="1" t="str">
        <f t="shared" ref="A709:A772" si="33">IF(B709="","",B709&amp;"|"&amp;C709)</f>
        <v/>
      </c>
      <c r="B709" s="9"/>
      <c r="C709" s="10" t="str">
        <f>IF(B709="","",COUNTIF(INDEX($B:$B,5):B709,B709))</f>
        <v/>
      </c>
      <c r="D709" s="9"/>
      <c r="E709" s="24" t="str">
        <f>IF(OR(N709="",D709=""),"",IFERROR(INDEX('Facturi emise'!$G$5:$G$1004,MATCH(N709&amp;"|"&amp;D709,'Facturi emise'!$A$5:$A$1004,0)),""))</f>
        <v/>
      </c>
      <c r="F709" s="10" t="str">
        <f>IF(OR(N709="",D709=""),"",IFERROR(INDEX('Facturi emise'!$H$5:$H$1004,MATCH(N709&amp;"|"&amp;D709,'Facturi emise'!$A$5:$A$1004,0)),""))</f>
        <v/>
      </c>
      <c r="G709" s="24" t="str">
        <f>IF(OR(N709="",D709=""),"",IFERROR(INDEX('Facturi emise'!$I$5:$I$1004,MATCH(N709&amp;"|"&amp;D709,'Facturi emise'!$A$5:$A$1004,0)),""))</f>
        <v/>
      </c>
      <c r="H709" s="6"/>
      <c r="I709" s="14" t="str">
        <f>IF(OR(N709="",D709=""),"",IFERROR(INDEX('Facturi emise'!$J$5:$J$1004,MATCH(N709&amp;"|"&amp;D709,'Facturi emise'!$A$5:$A$1004,0)),""))</f>
        <v/>
      </c>
      <c r="J709" s="25" t="str">
        <f>IF(OR(N709="",D709=""),"",IFERROR(INDEX('Facturi emise'!$K$5:$K$1004,MATCH(N709&amp;"|"&amp;D709,'Facturi emise'!$A$5:$A$1004,0)),""))</f>
        <v/>
      </c>
      <c r="K709" s="26" t="str">
        <f t="shared" ref="K709:K772" si="34">IF(OR(H709="",I709=""),"",-ROUND(H709*I709,2))</f>
        <v/>
      </c>
      <c r="L709" s="26" t="str">
        <f t="shared" ref="L709:L772" si="35">IF(OR(K709="",J709=""),"",ROUND(K709*J709,2))</f>
        <v/>
      </c>
      <c r="M709" s="27" t="str">
        <f>IF(B709="","",TRIM(IF(N709="","Factura storno nu există în registru. ",IF(ISNA(MATCH(N709&amp;"|"&amp;D709,'Facturi emise'!$A$5:$A$1004,0)),"Linia nu există în factura inițială. ",""))&amp;IF(N(H709)&lt;=0,"Lipsește cantitatea stornată. ","")&amp;IF(AND(N(I709)=IFERROR(INDEX('Facturi emise'!$J$5:$J$1004,MATCH(N709&amp;"|"&amp;D709,'Facturi emise'!$A$5:$A$1004,0)),0),SUMIFS($H$5:$H$1004,$N$5:$N$1004,N709,$D$5:$D$1004,D709,$I$5:$I$1004,I709)&gt;N(G709)),"Stornezi mai mult decât s-a facturat. ","")&amp;IF(AND(N(I709)&gt;0,N(I709)&lt;IFERROR(INDEX('Facturi emise'!$J$5:$J$1004,MATCH(N709&amp;"|"&amp;D709,'Facturi emise'!$A$5:$A$1004,0)),0)),"Reducere de preț pe unitate. ","")))</f>
        <v/>
      </c>
      <c r="N709" s="28" t="str">
        <f>IF(B709="","",IFERROR(INDEX('Registru stornări'!$D$5:$D$304,MATCH(B709,'Registru stornări'!$B$5:$B$304,0)),""))</f>
        <v/>
      </c>
    </row>
    <row r="710" spans="1:14" x14ac:dyDescent="0.2">
      <c r="A710" s="1" t="str">
        <f t="shared" si="33"/>
        <v/>
      </c>
      <c r="B710" s="9"/>
      <c r="C710" s="10" t="str">
        <f>IF(B710="","",COUNTIF(INDEX($B:$B,5):B710,B710))</f>
        <v/>
      </c>
      <c r="D710" s="9"/>
      <c r="E710" s="24" t="str">
        <f>IF(OR(N710="",D710=""),"",IFERROR(INDEX('Facturi emise'!$G$5:$G$1004,MATCH(N710&amp;"|"&amp;D710,'Facturi emise'!$A$5:$A$1004,0)),""))</f>
        <v/>
      </c>
      <c r="F710" s="10" t="str">
        <f>IF(OR(N710="",D710=""),"",IFERROR(INDEX('Facturi emise'!$H$5:$H$1004,MATCH(N710&amp;"|"&amp;D710,'Facturi emise'!$A$5:$A$1004,0)),""))</f>
        <v/>
      </c>
      <c r="G710" s="24" t="str">
        <f>IF(OR(N710="",D710=""),"",IFERROR(INDEX('Facturi emise'!$I$5:$I$1004,MATCH(N710&amp;"|"&amp;D710,'Facturi emise'!$A$5:$A$1004,0)),""))</f>
        <v/>
      </c>
      <c r="H710" s="6"/>
      <c r="I710" s="14" t="str">
        <f>IF(OR(N710="",D710=""),"",IFERROR(INDEX('Facturi emise'!$J$5:$J$1004,MATCH(N710&amp;"|"&amp;D710,'Facturi emise'!$A$5:$A$1004,0)),""))</f>
        <v/>
      </c>
      <c r="J710" s="25" t="str">
        <f>IF(OR(N710="",D710=""),"",IFERROR(INDEX('Facturi emise'!$K$5:$K$1004,MATCH(N710&amp;"|"&amp;D710,'Facturi emise'!$A$5:$A$1004,0)),""))</f>
        <v/>
      </c>
      <c r="K710" s="26" t="str">
        <f t="shared" si="34"/>
        <v/>
      </c>
      <c r="L710" s="26" t="str">
        <f t="shared" si="35"/>
        <v/>
      </c>
      <c r="M710" s="27" t="str">
        <f>IF(B710="","",TRIM(IF(N710="","Factura storno nu există în registru. ",IF(ISNA(MATCH(N710&amp;"|"&amp;D710,'Facturi emise'!$A$5:$A$1004,0)),"Linia nu există în factura inițială. ",""))&amp;IF(N(H710)&lt;=0,"Lipsește cantitatea stornată. ","")&amp;IF(AND(N(I710)=IFERROR(INDEX('Facturi emise'!$J$5:$J$1004,MATCH(N710&amp;"|"&amp;D710,'Facturi emise'!$A$5:$A$1004,0)),0),SUMIFS($H$5:$H$1004,$N$5:$N$1004,N710,$D$5:$D$1004,D710,$I$5:$I$1004,I710)&gt;N(G710)),"Stornezi mai mult decât s-a facturat. ","")&amp;IF(AND(N(I710)&gt;0,N(I710)&lt;IFERROR(INDEX('Facturi emise'!$J$5:$J$1004,MATCH(N710&amp;"|"&amp;D710,'Facturi emise'!$A$5:$A$1004,0)),0)),"Reducere de preț pe unitate. ","")))</f>
        <v/>
      </c>
      <c r="N710" s="28" t="str">
        <f>IF(B710="","",IFERROR(INDEX('Registru stornări'!$D$5:$D$304,MATCH(B710,'Registru stornări'!$B$5:$B$304,0)),""))</f>
        <v/>
      </c>
    </row>
    <row r="711" spans="1:14" x14ac:dyDescent="0.2">
      <c r="A711" s="1" t="str">
        <f t="shared" si="33"/>
        <v/>
      </c>
      <c r="B711" s="9"/>
      <c r="C711" s="10" t="str">
        <f>IF(B711="","",COUNTIF(INDEX($B:$B,5):B711,B711))</f>
        <v/>
      </c>
      <c r="D711" s="9"/>
      <c r="E711" s="24" t="str">
        <f>IF(OR(N711="",D711=""),"",IFERROR(INDEX('Facturi emise'!$G$5:$G$1004,MATCH(N711&amp;"|"&amp;D711,'Facturi emise'!$A$5:$A$1004,0)),""))</f>
        <v/>
      </c>
      <c r="F711" s="10" t="str">
        <f>IF(OR(N711="",D711=""),"",IFERROR(INDEX('Facturi emise'!$H$5:$H$1004,MATCH(N711&amp;"|"&amp;D711,'Facturi emise'!$A$5:$A$1004,0)),""))</f>
        <v/>
      </c>
      <c r="G711" s="24" t="str">
        <f>IF(OR(N711="",D711=""),"",IFERROR(INDEX('Facturi emise'!$I$5:$I$1004,MATCH(N711&amp;"|"&amp;D711,'Facturi emise'!$A$5:$A$1004,0)),""))</f>
        <v/>
      </c>
      <c r="H711" s="6"/>
      <c r="I711" s="14" t="str">
        <f>IF(OR(N711="",D711=""),"",IFERROR(INDEX('Facturi emise'!$J$5:$J$1004,MATCH(N711&amp;"|"&amp;D711,'Facturi emise'!$A$5:$A$1004,0)),""))</f>
        <v/>
      </c>
      <c r="J711" s="25" t="str">
        <f>IF(OR(N711="",D711=""),"",IFERROR(INDEX('Facturi emise'!$K$5:$K$1004,MATCH(N711&amp;"|"&amp;D711,'Facturi emise'!$A$5:$A$1004,0)),""))</f>
        <v/>
      </c>
      <c r="K711" s="26" t="str">
        <f t="shared" si="34"/>
        <v/>
      </c>
      <c r="L711" s="26" t="str">
        <f t="shared" si="35"/>
        <v/>
      </c>
      <c r="M711" s="27" t="str">
        <f>IF(B711="","",TRIM(IF(N711="","Factura storno nu există în registru. ",IF(ISNA(MATCH(N711&amp;"|"&amp;D711,'Facturi emise'!$A$5:$A$1004,0)),"Linia nu există în factura inițială. ",""))&amp;IF(N(H711)&lt;=0,"Lipsește cantitatea stornată. ","")&amp;IF(AND(N(I711)=IFERROR(INDEX('Facturi emise'!$J$5:$J$1004,MATCH(N711&amp;"|"&amp;D711,'Facturi emise'!$A$5:$A$1004,0)),0),SUMIFS($H$5:$H$1004,$N$5:$N$1004,N711,$D$5:$D$1004,D711,$I$5:$I$1004,I711)&gt;N(G711)),"Stornezi mai mult decât s-a facturat. ","")&amp;IF(AND(N(I711)&gt;0,N(I711)&lt;IFERROR(INDEX('Facturi emise'!$J$5:$J$1004,MATCH(N711&amp;"|"&amp;D711,'Facturi emise'!$A$5:$A$1004,0)),0)),"Reducere de preț pe unitate. ","")))</f>
        <v/>
      </c>
      <c r="N711" s="28" t="str">
        <f>IF(B711="","",IFERROR(INDEX('Registru stornări'!$D$5:$D$304,MATCH(B711,'Registru stornări'!$B$5:$B$304,0)),""))</f>
        <v/>
      </c>
    </row>
    <row r="712" spans="1:14" x14ac:dyDescent="0.2">
      <c r="A712" s="1" t="str">
        <f t="shared" si="33"/>
        <v/>
      </c>
      <c r="B712" s="9"/>
      <c r="C712" s="10" t="str">
        <f>IF(B712="","",COUNTIF(INDEX($B:$B,5):B712,B712))</f>
        <v/>
      </c>
      <c r="D712" s="9"/>
      <c r="E712" s="24" t="str">
        <f>IF(OR(N712="",D712=""),"",IFERROR(INDEX('Facturi emise'!$G$5:$G$1004,MATCH(N712&amp;"|"&amp;D712,'Facturi emise'!$A$5:$A$1004,0)),""))</f>
        <v/>
      </c>
      <c r="F712" s="10" t="str">
        <f>IF(OR(N712="",D712=""),"",IFERROR(INDEX('Facturi emise'!$H$5:$H$1004,MATCH(N712&amp;"|"&amp;D712,'Facturi emise'!$A$5:$A$1004,0)),""))</f>
        <v/>
      </c>
      <c r="G712" s="24" t="str">
        <f>IF(OR(N712="",D712=""),"",IFERROR(INDEX('Facturi emise'!$I$5:$I$1004,MATCH(N712&amp;"|"&amp;D712,'Facturi emise'!$A$5:$A$1004,0)),""))</f>
        <v/>
      </c>
      <c r="H712" s="6"/>
      <c r="I712" s="14" t="str">
        <f>IF(OR(N712="",D712=""),"",IFERROR(INDEX('Facturi emise'!$J$5:$J$1004,MATCH(N712&amp;"|"&amp;D712,'Facturi emise'!$A$5:$A$1004,0)),""))</f>
        <v/>
      </c>
      <c r="J712" s="25" t="str">
        <f>IF(OR(N712="",D712=""),"",IFERROR(INDEX('Facturi emise'!$K$5:$K$1004,MATCH(N712&amp;"|"&amp;D712,'Facturi emise'!$A$5:$A$1004,0)),""))</f>
        <v/>
      </c>
      <c r="K712" s="26" t="str">
        <f t="shared" si="34"/>
        <v/>
      </c>
      <c r="L712" s="26" t="str">
        <f t="shared" si="35"/>
        <v/>
      </c>
      <c r="M712" s="27" t="str">
        <f>IF(B712="","",TRIM(IF(N712="","Factura storno nu există în registru. ",IF(ISNA(MATCH(N712&amp;"|"&amp;D712,'Facturi emise'!$A$5:$A$1004,0)),"Linia nu există în factura inițială. ",""))&amp;IF(N(H712)&lt;=0,"Lipsește cantitatea stornată. ","")&amp;IF(AND(N(I712)=IFERROR(INDEX('Facturi emise'!$J$5:$J$1004,MATCH(N712&amp;"|"&amp;D712,'Facturi emise'!$A$5:$A$1004,0)),0),SUMIFS($H$5:$H$1004,$N$5:$N$1004,N712,$D$5:$D$1004,D712,$I$5:$I$1004,I712)&gt;N(G712)),"Stornezi mai mult decât s-a facturat. ","")&amp;IF(AND(N(I712)&gt;0,N(I712)&lt;IFERROR(INDEX('Facturi emise'!$J$5:$J$1004,MATCH(N712&amp;"|"&amp;D712,'Facturi emise'!$A$5:$A$1004,0)),0)),"Reducere de preț pe unitate. ","")))</f>
        <v/>
      </c>
      <c r="N712" s="28" t="str">
        <f>IF(B712="","",IFERROR(INDEX('Registru stornări'!$D$5:$D$304,MATCH(B712,'Registru stornări'!$B$5:$B$304,0)),""))</f>
        <v/>
      </c>
    </row>
    <row r="713" spans="1:14" x14ac:dyDescent="0.2">
      <c r="A713" s="1" t="str">
        <f t="shared" si="33"/>
        <v/>
      </c>
      <c r="B713" s="9"/>
      <c r="C713" s="10" t="str">
        <f>IF(B713="","",COUNTIF(INDEX($B:$B,5):B713,B713))</f>
        <v/>
      </c>
      <c r="D713" s="9"/>
      <c r="E713" s="24" t="str">
        <f>IF(OR(N713="",D713=""),"",IFERROR(INDEX('Facturi emise'!$G$5:$G$1004,MATCH(N713&amp;"|"&amp;D713,'Facturi emise'!$A$5:$A$1004,0)),""))</f>
        <v/>
      </c>
      <c r="F713" s="10" t="str">
        <f>IF(OR(N713="",D713=""),"",IFERROR(INDEX('Facturi emise'!$H$5:$H$1004,MATCH(N713&amp;"|"&amp;D713,'Facturi emise'!$A$5:$A$1004,0)),""))</f>
        <v/>
      </c>
      <c r="G713" s="24" t="str">
        <f>IF(OR(N713="",D713=""),"",IFERROR(INDEX('Facturi emise'!$I$5:$I$1004,MATCH(N713&amp;"|"&amp;D713,'Facturi emise'!$A$5:$A$1004,0)),""))</f>
        <v/>
      </c>
      <c r="H713" s="6"/>
      <c r="I713" s="14" t="str">
        <f>IF(OR(N713="",D713=""),"",IFERROR(INDEX('Facturi emise'!$J$5:$J$1004,MATCH(N713&amp;"|"&amp;D713,'Facturi emise'!$A$5:$A$1004,0)),""))</f>
        <v/>
      </c>
      <c r="J713" s="25" t="str">
        <f>IF(OR(N713="",D713=""),"",IFERROR(INDEX('Facturi emise'!$K$5:$K$1004,MATCH(N713&amp;"|"&amp;D713,'Facturi emise'!$A$5:$A$1004,0)),""))</f>
        <v/>
      </c>
      <c r="K713" s="26" t="str">
        <f t="shared" si="34"/>
        <v/>
      </c>
      <c r="L713" s="26" t="str">
        <f t="shared" si="35"/>
        <v/>
      </c>
      <c r="M713" s="27" t="str">
        <f>IF(B713="","",TRIM(IF(N713="","Factura storno nu există în registru. ",IF(ISNA(MATCH(N713&amp;"|"&amp;D713,'Facturi emise'!$A$5:$A$1004,0)),"Linia nu există în factura inițială. ",""))&amp;IF(N(H713)&lt;=0,"Lipsește cantitatea stornată. ","")&amp;IF(AND(N(I713)=IFERROR(INDEX('Facturi emise'!$J$5:$J$1004,MATCH(N713&amp;"|"&amp;D713,'Facturi emise'!$A$5:$A$1004,0)),0),SUMIFS($H$5:$H$1004,$N$5:$N$1004,N713,$D$5:$D$1004,D713,$I$5:$I$1004,I713)&gt;N(G713)),"Stornezi mai mult decât s-a facturat. ","")&amp;IF(AND(N(I713)&gt;0,N(I713)&lt;IFERROR(INDEX('Facturi emise'!$J$5:$J$1004,MATCH(N713&amp;"|"&amp;D713,'Facturi emise'!$A$5:$A$1004,0)),0)),"Reducere de preț pe unitate. ","")))</f>
        <v/>
      </c>
      <c r="N713" s="28" t="str">
        <f>IF(B713="","",IFERROR(INDEX('Registru stornări'!$D$5:$D$304,MATCH(B713,'Registru stornări'!$B$5:$B$304,0)),""))</f>
        <v/>
      </c>
    </row>
    <row r="714" spans="1:14" x14ac:dyDescent="0.2">
      <c r="A714" s="1" t="str">
        <f t="shared" si="33"/>
        <v/>
      </c>
      <c r="B714" s="9"/>
      <c r="C714" s="10" t="str">
        <f>IF(B714="","",COUNTIF(INDEX($B:$B,5):B714,B714))</f>
        <v/>
      </c>
      <c r="D714" s="9"/>
      <c r="E714" s="24" t="str">
        <f>IF(OR(N714="",D714=""),"",IFERROR(INDEX('Facturi emise'!$G$5:$G$1004,MATCH(N714&amp;"|"&amp;D714,'Facturi emise'!$A$5:$A$1004,0)),""))</f>
        <v/>
      </c>
      <c r="F714" s="10" t="str">
        <f>IF(OR(N714="",D714=""),"",IFERROR(INDEX('Facturi emise'!$H$5:$H$1004,MATCH(N714&amp;"|"&amp;D714,'Facturi emise'!$A$5:$A$1004,0)),""))</f>
        <v/>
      </c>
      <c r="G714" s="24" t="str">
        <f>IF(OR(N714="",D714=""),"",IFERROR(INDEX('Facturi emise'!$I$5:$I$1004,MATCH(N714&amp;"|"&amp;D714,'Facturi emise'!$A$5:$A$1004,0)),""))</f>
        <v/>
      </c>
      <c r="H714" s="6"/>
      <c r="I714" s="14" t="str">
        <f>IF(OR(N714="",D714=""),"",IFERROR(INDEX('Facturi emise'!$J$5:$J$1004,MATCH(N714&amp;"|"&amp;D714,'Facturi emise'!$A$5:$A$1004,0)),""))</f>
        <v/>
      </c>
      <c r="J714" s="25" t="str">
        <f>IF(OR(N714="",D714=""),"",IFERROR(INDEX('Facturi emise'!$K$5:$K$1004,MATCH(N714&amp;"|"&amp;D714,'Facturi emise'!$A$5:$A$1004,0)),""))</f>
        <v/>
      </c>
      <c r="K714" s="26" t="str">
        <f t="shared" si="34"/>
        <v/>
      </c>
      <c r="L714" s="26" t="str">
        <f t="shared" si="35"/>
        <v/>
      </c>
      <c r="M714" s="27" t="str">
        <f>IF(B714="","",TRIM(IF(N714="","Factura storno nu există în registru. ",IF(ISNA(MATCH(N714&amp;"|"&amp;D714,'Facturi emise'!$A$5:$A$1004,0)),"Linia nu există în factura inițială. ",""))&amp;IF(N(H714)&lt;=0,"Lipsește cantitatea stornată. ","")&amp;IF(AND(N(I714)=IFERROR(INDEX('Facturi emise'!$J$5:$J$1004,MATCH(N714&amp;"|"&amp;D714,'Facturi emise'!$A$5:$A$1004,0)),0),SUMIFS($H$5:$H$1004,$N$5:$N$1004,N714,$D$5:$D$1004,D714,$I$5:$I$1004,I714)&gt;N(G714)),"Stornezi mai mult decât s-a facturat. ","")&amp;IF(AND(N(I714)&gt;0,N(I714)&lt;IFERROR(INDEX('Facturi emise'!$J$5:$J$1004,MATCH(N714&amp;"|"&amp;D714,'Facturi emise'!$A$5:$A$1004,0)),0)),"Reducere de preț pe unitate. ","")))</f>
        <v/>
      </c>
      <c r="N714" s="28" t="str">
        <f>IF(B714="","",IFERROR(INDEX('Registru stornări'!$D$5:$D$304,MATCH(B714,'Registru stornări'!$B$5:$B$304,0)),""))</f>
        <v/>
      </c>
    </row>
    <row r="715" spans="1:14" x14ac:dyDescent="0.2">
      <c r="A715" s="1" t="str">
        <f t="shared" si="33"/>
        <v/>
      </c>
      <c r="B715" s="9"/>
      <c r="C715" s="10" t="str">
        <f>IF(B715="","",COUNTIF(INDEX($B:$B,5):B715,B715))</f>
        <v/>
      </c>
      <c r="D715" s="9"/>
      <c r="E715" s="24" t="str">
        <f>IF(OR(N715="",D715=""),"",IFERROR(INDEX('Facturi emise'!$G$5:$G$1004,MATCH(N715&amp;"|"&amp;D715,'Facturi emise'!$A$5:$A$1004,0)),""))</f>
        <v/>
      </c>
      <c r="F715" s="10" t="str">
        <f>IF(OR(N715="",D715=""),"",IFERROR(INDEX('Facturi emise'!$H$5:$H$1004,MATCH(N715&amp;"|"&amp;D715,'Facturi emise'!$A$5:$A$1004,0)),""))</f>
        <v/>
      </c>
      <c r="G715" s="24" t="str">
        <f>IF(OR(N715="",D715=""),"",IFERROR(INDEX('Facturi emise'!$I$5:$I$1004,MATCH(N715&amp;"|"&amp;D715,'Facturi emise'!$A$5:$A$1004,0)),""))</f>
        <v/>
      </c>
      <c r="H715" s="6"/>
      <c r="I715" s="14" t="str">
        <f>IF(OR(N715="",D715=""),"",IFERROR(INDEX('Facturi emise'!$J$5:$J$1004,MATCH(N715&amp;"|"&amp;D715,'Facturi emise'!$A$5:$A$1004,0)),""))</f>
        <v/>
      </c>
      <c r="J715" s="25" t="str">
        <f>IF(OR(N715="",D715=""),"",IFERROR(INDEX('Facturi emise'!$K$5:$K$1004,MATCH(N715&amp;"|"&amp;D715,'Facturi emise'!$A$5:$A$1004,0)),""))</f>
        <v/>
      </c>
      <c r="K715" s="26" t="str">
        <f t="shared" si="34"/>
        <v/>
      </c>
      <c r="L715" s="26" t="str">
        <f t="shared" si="35"/>
        <v/>
      </c>
      <c r="M715" s="27" t="str">
        <f>IF(B715="","",TRIM(IF(N715="","Factura storno nu există în registru. ",IF(ISNA(MATCH(N715&amp;"|"&amp;D715,'Facturi emise'!$A$5:$A$1004,0)),"Linia nu există în factura inițială. ",""))&amp;IF(N(H715)&lt;=0,"Lipsește cantitatea stornată. ","")&amp;IF(AND(N(I715)=IFERROR(INDEX('Facturi emise'!$J$5:$J$1004,MATCH(N715&amp;"|"&amp;D715,'Facturi emise'!$A$5:$A$1004,0)),0),SUMIFS($H$5:$H$1004,$N$5:$N$1004,N715,$D$5:$D$1004,D715,$I$5:$I$1004,I715)&gt;N(G715)),"Stornezi mai mult decât s-a facturat. ","")&amp;IF(AND(N(I715)&gt;0,N(I715)&lt;IFERROR(INDEX('Facturi emise'!$J$5:$J$1004,MATCH(N715&amp;"|"&amp;D715,'Facturi emise'!$A$5:$A$1004,0)),0)),"Reducere de preț pe unitate. ","")))</f>
        <v/>
      </c>
      <c r="N715" s="28" t="str">
        <f>IF(B715="","",IFERROR(INDEX('Registru stornări'!$D$5:$D$304,MATCH(B715,'Registru stornări'!$B$5:$B$304,0)),""))</f>
        <v/>
      </c>
    </row>
    <row r="716" spans="1:14" x14ac:dyDescent="0.2">
      <c r="A716" s="1" t="str">
        <f t="shared" si="33"/>
        <v/>
      </c>
      <c r="B716" s="9"/>
      <c r="C716" s="10" t="str">
        <f>IF(B716="","",COUNTIF(INDEX($B:$B,5):B716,B716))</f>
        <v/>
      </c>
      <c r="D716" s="9"/>
      <c r="E716" s="24" t="str">
        <f>IF(OR(N716="",D716=""),"",IFERROR(INDEX('Facturi emise'!$G$5:$G$1004,MATCH(N716&amp;"|"&amp;D716,'Facturi emise'!$A$5:$A$1004,0)),""))</f>
        <v/>
      </c>
      <c r="F716" s="10" t="str">
        <f>IF(OR(N716="",D716=""),"",IFERROR(INDEX('Facturi emise'!$H$5:$H$1004,MATCH(N716&amp;"|"&amp;D716,'Facturi emise'!$A$5:$A$1004,0)),""))</f>
        <v/>
      </c>
      <c r="G716" s="24" t="str">
        <f>IF(OR(N716="",D716=""),"",IFERROR(INDEX('Facturi emise'!$I$5:$I$1004,MATCH(N716&amp;"|"&amp;D716,'Facturi emise'!$A$5:$A$1004,0)),""))</f>
        <v/>
      </c>
      <c r="H716" s="6"/>
      <c r="I716" s="14" t="str">
        <f>IF(OR(N716="",D716=""),"",IFERROR(INDEX('Facturi emise'!$J$5:$J$1004,MATCH(N716&amp;"|"&amp;D716,'Facturi emise'!$A$5:$A$1004,0)),""))</f>
        <v/>
      </c>
      <c r="J716" s="25" t="str">
        <f>IF(OR(N716="",D716=""),"",IFERROR(INDEX('Facturi emise'!$K$5:$K$1004,MATCH(N716&amp;"|"&amp;D716,'Facturi emise'!$A$5:$A$1004,0)),""))</f>
        <v/>
      </c>
      <c r="K716" s="26" t="str">
        <f t="shared" si="34"/>
        <v/>
      </c>
      <c r="L716" s="26" t="str">
        <f t="shared" si="35"/>
        <v/>
      </c>
      <c r="M716" s="27" t="str">
        <f>IF(B716="","",TRIM(IF(N716="","Factura storno nu există în registru. ",IF(ISNA(MATCH(N716&amp;"|"&amp;D716,'Facturi emise'!$A$5:$A$1004,0)),"Linia nu există în factura inițială. ",""))&amp;IF(N(H716)&lt;=0,"Lipsește cantitatea stornată. ","")&amp;IF(AND(N(I716)=IFERROR(INDEX('Facturi emise'!$J$5:$J$1004,MATCH(N716&amp;"|"&amp;D716,'Facturi emise'!$A$5:$A$1004,0)),0),SUMIFS($H$5:$H$1004,$N$5:$N$1004,N716,$D$5:$D$1004,D716,$I$5:$I$1004,I716)&gt;N(G716)),"Stornezi mai mult decât s-a facturat. ","")&amp;IF(AND(N(I716)&gt;0,N(I716)&lt;IFERROR(INDEX('Facturi emise'!$J$5:$J$1004,MATCH(N716&amp;"|"&amp;D716,'Facturi emise'!$A$5:$A$1004,0)),0)),"Reducere de preț pe unitate. ","")))</f>
        <v/>
      </c>
      <c r="N716" s="28" t="str">
        <f>IF(B716="","",IFERROR(INDEX('Registru stornări'!$D$5:$D$304,MATCH(B716,'Registru stornări'!$B$5:$B$304,0)),""))</f>
        <v/>
      </c>
    </row>
    <row r="717" spans="1:14" x14ac:dyDescent="0.2">
      <c r="A717" s="1" t="str">
        <f t="shared" si="33"/>
        <v/>
      </c>
      <c r="B717" s="9"/>
      <c r="C717" s="10" t="str">
        <f>IF(B717="","",COUNTIF(INDEX($B:$B,5):B717,B717))</f>
        <v/>
      </c>
      <c r="D717" s="9"/>
      <c r="E717" s="24" t="str">
        <f>IF(OR(N717="",D717=""),"",IFERROR(INDEX('Facturi emise'!$G$5:$G$1004,MATCH(N717&amp;"|"&amp;D717,'Facturi emise'!$A$5:$A$1004,0)),""))</f>
        <v/>
      </c>
      <c r="F717" s="10" t="str">
        <f>IF(OR(N717="",D717=""),"",IFERROR(INDEX('Facturi emise'!$H$5:$H$1004,MATCH(N717&amp;"|"&amp;D717,'Facturi emise'!$A$5:$A$1004,0)),""))</f>
        <v/>
      </c>
      <c r="G717" s="24" t="str">
        <f>IF(OR(N717="",D717=""),"",IFERROR(INDEX('Facturi emise'!$I$5:$I$1004,MATCH(N717&amp;"|"&amp;D717,'Facturi emise'!$A$5:$A$1004,0)),""))</f>
        <v/>
      </c>
      <c r="H717" s="6"/>
      <c r="I717" s="14" t="str">
        <f>IF(OR(N717="",D717=""),"",IFERROR(INDEX('Facturi emise'!$J$5:$J$1004,MATCH(N717&amp;"|"&amp;D717,'Facturi emise'!$A$5:$A$1004,0)),""))</f>
        <v/>
      </c>
      <c r="J717" s="25" t="str">
        <f>IF(OR(N717="",D717=""),"",IFERROR(INDEX('Facturi emise'!$K$5:$K$1004,MATCH(N717&amp;"|"&amp;D717,'Facturi emise'!$A$5:$A$1004,0)),""))</f>
        <v/>
      </c>
      <c r="K717" s="26" t="str">
        <f t="shared" si="34"/>
        <v/>
      </c>
      <c r="L717" s="26" t="str">
        <f t="shared" si="35"/>
        <v/>
      </c>
      <c r="M717" s="27" t="str">
        <f>IF(B717="","",TRIM(IF(N717="","Factura storno nu există în registru. ",IF(ISNA(MATCH(N717&amp;"|"&amp;D717,'Facturi emise'!$A$5:$A$1004,0)),"Linia nu există în factura inițială. ",""))&amp;IF(N(H717)&lt;=0,"Lipsește cantitatea stornată. ","")&amp;IF(AND(N(I717)=IFERROR(INDEX('Facturi emise'!$J$5:$J$1004,MATCH(N717&amp;"|"&amp;D717,'Facturi emise'!$A$5:$A$1004,0)),0),SUMIFS($H$5:$H$1004,$N$5:$N$1004,N717,$D$5:$D$1004,D717,$I$5:$I$1004,I717)&gt;N(G717)),"Stornezi mai mult decât s-a facturat. ","")&amp;IF(AND(N(I717)&gt;0,N(I717)&lt;IFERROR(INDEX('Facturi emise'!$J$5:$J$1004,MATCH(N717&amp;"|"&amp;D717,'Facturi emise'!$A$5:$A$1004,0)),0)),"Reducere de preț pe unitate. ","")))</f>
        <v/>
      </c>
      <c r="N717" s="28" t="str">
        <f>IF(B717="","",IFERROR(INDEX('Registru stornări'!$D$5:$D$304,MATCH(B717,'Registru stornări'!$B$5:$B$304,0)),""))</f>
        <v/>
      </c>
    </row>
    <row r="718" spans="1:14" x14ac:dyDescent="0.2">
      <c r="A718" s="1" t="str">
        <f t="shared" si="33"/>
        <v/>
      </c>
      <c r="B718" s="9"/>
      <c r="C718" s="10" t="str">
        <f>IF(B718="","",COUNTIF(INDEX($B:$B,5):B718,B718))</f>
        <v/>
      </c>
      <c r="D718" s="9"/>
      <c r="E718" s="24" t="str">
        <f>IF(OR(N718="",D718=""),"",IFERROR(INDEX('Facturi emise'!$G$5:$G$1004,MATCH(N718&amp;"|"&amp;D718,'Facturi emise'!$A$5:$A$1004,0)),""))</f>
        <v/>
      </c>
      <c r="F718" s="10" t="str">
        <f>IF(OR(N718="",D718=""),"",IFERROR(INDEX('Facturi emise'!$H$5:$H$1004,MATCH(N718&amp;"|"&amp;D718,'Facturi emise'!$A$5:$A$1004,0)),""))</f>
        <v/>
      </c>
      <c r="G718" s="24" t="str">
        <f>IF(OR(N718="",D718=""),"",IFERROR(INDEX('Facturi emise'!$I$5:$I$1004,MATCH(N718&amp;"|"&amp;D718,'Facturi emise'!$A$5:$A$1004,0)),""))</f>
        <v/>
      </c>
      <c r="H718" s="6"/>
      <c r="I718" s="14" t="str">
        <f>IF(OR(N718="",D718=""),"",IFERROR(INDEX('Facturi emise'!$J$5:$J$1004,MATCH(N718&amp;"|"&amp;D718,'Facturi emise'!$A$5:$A$1004,0)),""))</f>
        <v/>
      </c>
      <c r="J718" s="25" t="str">
        <f>IF(OR(N718="",D718=""),"",IFERROR(INDEX('Facturi emise'!$K$5:$K$1004,MATCH(N718&amp;"|"&amp;D718,'Facturi emise'!$A$5:$A$1004,0)),""))</f>
        <v/>
      </c>
      <c r="K718" s="26" t="str">
        <f t="shared" si="34"/>
        <v/>
      </c>
      <c r="L718" s="26" t="str">
        <f t="shared" si="35"/>
        <v/>
      </c>
      <c r="M718" s="27" t="str">
        <f>IF(B718="","",TRIM(IF(N718="","Factura storno nu există în registru. ",IF(ISNA(MATCH(N718&amp;"|"&amp;D718,'Facturi emise'!$A$5:$A$1004,0)),"Linia nu există în factura inițială. ",""))&amp;IF(N(H718)&lt;=0,"Lipsește cantitatea stornată. ","")&amp;IF(AND(N(I718)=IFERROR(INDEX('Facturi emise'!$J$5:$J$1004,MATCH(N718&amp;"|"&amp;D718,'Facturi emise'!$A$5:$A$1004,0)),0),SUMIFS($H$5:$H$1004,$N$5:$N$1004,N718,$D$5:$D$1004,D718,$I$5:$I$1004,I718)&gt;N(G718)),"Stornezi mai mult decât s-a facturat. ","")&amp;IF(AND(N(I718)&gt;0,N(I718)&lt;IFERROR(INDEX('Facturi emise'!$J$5:$J$1004,MATCH(N718&amp;"|"&amp;D718,'Facturi emise'!$A$5:$A$1004,0)),0)),"Reducere de preț pe unitate. ","")))</f>
        <v/>
      </c>
      <c r="N718" s="28" t="str">
        <f>IF(B718="","",IFERROR(INDEX('Registru stornări'!$D$5:$D$304,MATCH(B718,'Registru stornări'!$B$5:$B$304,0)),""))</f>
        <v/>
      </c>
    </row>
    <row r="719" spans="1:14" x14ac:dyDescent="0.2">
      <c r="A719" s="1" t="str">
        <f t="shared" si="33"/>
        <v/>
      </c>
      <c r="B719" s="9"/>
      <c r="C719" s="10" t="str">
        <f>IF(B719="","",COUNTIF(INDEX($B:$B,5):B719,B719))</f>
        <v/>
      </c>
      <c r="D719" s="9"/>
      <c r="E719" s="24" t="str">
        <f>IF(OR(N719="",D719=""),"",IFERROR(INDEX('Facturi emise'!$G$5:$G$1004,MATCH(N719&amp;"|"&amp;D719,'Facturi emise'!$A$5:$A$1004,0)),""))</f>
        <v/>
      </c>
      <c r="F719" s="10" t="str">
        <f>IF(OR(N719="",D719=""),"",IFERROR(INDEX('Facturi emise'!$H$5:$H$1004,MATCH(N719&amp;"|"&amp;D719,'Facturi emise'!$A$5:$A$1004,0)),""))</f>
        <v/>
      </c>
      <c r="G719" s="24" t="str">
        <f>IF(OR(N719="",D719=""),"",IFERROR(INDEX('Facturi emise'!$I$5:$I$1004,MATCH(N719&amp;"|"&amp;D719,'Facturi emise'!$A$5:$A$1004,0)),""))</f>
        <v/>
      </c>
      <c r="H719" s="6"/>
      <c r="I719" s="14" t="str">
        <f>IF(OR(N719="",D719=""),"",IFERROR(INDEX('Facturi emise'!$J$5:$J$1004,MATCH(N719&amp;"|"&amp;D719,'Facturi emise'!$A$5:$A$1004,0)),""))</f>
        <v/>
      </c>
      <c r="J719" s="25" t="str">
        <f>IF(OR(N719="",D719=""),"",IFERROR(INDEX('Facturi emise'!$K$5:$K$1004,MATCH(N719&amp;"|"&amp;D719,'Facturi emise'!$A$5:$A$1004,0)),""))</f>
        <v/>
      </c>
      <c r="K719" s="26" t="str">
        <f t="shared" si="34"/>
        <v/>
      </c>
      <c r="L719" s="26" t="str">
        <f t="shared" si="35"/>
        <v/>
      </c>
      <c r="M719" s="27" t="str">
        <f>IF(B719="","",TRIM(IF(N719="","Factura storno nu există în registru. ",IF(ISNA(MATCH(N719&amp;"|"&amp;D719,'Facturi emise'!$A$5:$A$1004,0)),"Linia nu există în factura inițială. ",""))&amp;IF(N(H719)&lt;=0,"Lipsește cantitatea stornată. ","")&amp;IF(AND(N(I719)=IFERROR(INDEX('Facturi emise'!$J$5:$J$1004,MATCH(N719&amp;"|"&amp;D719,'Facturi emise'!$A$5:$A$1004,0)),0),SUMIFS($H$5:$H$1004,$N$5:$N$1004,N719,$D$5:$D$1004,D719,$I$5:$I$1004,I719)&gt;N(G719)),"Stornezi mai mult decât s-a facturat. ","")&amp;IF(AND(N(I719)&gt;0,N(I719)&lt;IFERROR(INDEX('Facturi emise'!$J$5:$J$1004,MATCH(N719&amp;"|"&amp;D719,'Facturi emise'!$A$5:$A$1004,0)),0)),"Reducere de preț pe unitate. ","")))</f>
        <v/>
      </c>
      <c r="N719" s="28" t="str">
        <f>IF(B719="","",IFERROR(INDEX('Registru stornări'!$D$5:$D$304,MATCH(B719,'Registru stornări'!$B$5:$B$304,0)),""))</f>
        <v/>
      </c>
    </row>
    <row r="720" spans="1:14" x14ac:dyDescent="0.2">
      <c r="A720" s="1" t="str">
        <f t="shared" si="33"/>
        <v/>
      </c>
      <c r="B720" s="9"/>
      <c r="C720" s="10" t="str">
        <f>IF(B720="","",COUNTIF(INDEX($B:$B,5):B720,B720))</f>
        <v/>
      </c>
      <c r="D720" s="9"/>
      <c r="E720" s="24" t="str">
        <f>IF(OR(N720="",D720=""),"",IFERROR(INDEX('Facturi emise'!$G$5:$G$1004,MATCH(N720&amp;"|"&amp;D720,'Facturi emise'!$A$5:$A$1004,0)),""))</f>
        <v/>
      </c>
      <c r="F720" s="10" t="str">
        <f>IF(OR(N720="",D720=""),"",IFERROR(INDEX('Facturi emise'!$H$5:$H$1004,MATCH(N720&amp;"|"&amp;D720,'Facturi emise'!$A$5:$A$1004,0)),""))</f>
        <v/>
      </c>
      <c r="G720" s="24" t="str">
        <f>IF(OR(N720="",D720=""),"",IFERROR(INDEX('Facturi emise'!$I$5:$I$1004,MATCH(N720&amp;"|"&amp;D720,'Facturi emise'!$A$5:$A$1004,0)),""))</f>
        <v/>
      </c>
      <c r="H720" s="6"/>
      <c r="I720" s="14" t="str">
        <f>IF(OR(N720="",D720=""),"",IFERROR(INDEX('Facturi emise'!$J$5:$J$1004,MATCH(N720&amp;"|"&amp;D720,'Facturi emise'!$A$5:$A$1004,0)),""))</f>
        <v/>
      </c>
      <c r="J720" s="25" t="str">
        <f>IF(OR(N720="",D720=""),"",IFERROR(INDEX('Facturi emise'!$K$5:$K$1004,MATCH(N720&amp;"|"&amp;D720,'Facturi emise'!$A$5:$A$1004,0)),""))</f>
        <v/>
      </c>
      <c r="K720" s="26" t="str">
        <f t="shared" si="34"/>
        <v/>
      </c>
      <c r="L720" s="26" t="str">
        <f t="shared" si="35"/>
        <v/>
      </c>
      <c r="M720" s="27" t="str">
        <f>IF(B720="","",TRIM(IF(N720="","Factura storno nu există în registru. ",IF(ISNA(MATCH(N720&amp;"|"&amp;D720,'Facturi emise'!$A$5:$A$1004,0)),"Linia nu există în factura inițială. ",""))&amp;IF(N(H720)&lt;=0,"Lipsește cantitatea stornată. ","")&amp;IF(AND(N(I720)=IFERROR(INDEX('Facturi emise'!$J$5:$J$1004,MATCH(N720&amp;"|"&amp;D720,'Facturi emise'!$A$5:$A$1004,0)),0),SUMIFS($H$5:$H$1004,$N$5:$N$1004,N720,$D$5:$D$1004,D720,$I$5:$I$1004,I720)&gt;N(G720)),"Stornezi mai mult decât s-a facturat. ","")&amp;IF(AND(N(I720)&gt;0,N(I720)&lt;IFERROR(INDEX('Facturi emise'!$J$5:$J$1004,MATCH(N720&amp;"|"&amp;D720,'Facturi emise'!$A$5:$A$1004,0)),0)),"Reducere de preț pe unitate. ","")))</f>
        <v/>
      </c>
      <c r="N720" s="28" t="str">
        <f>IF(B720="","",IFERROR(INDEX('Registru stornări'!$D$5:$D$304,MATCH(B720,'Registru stornări'!$B$5:$B$304,0)),""))</f>
        <v/>
      </c>
    </row>
    <row r="721" spans="1:14" x14ac:dyDescent="0.2">
      <c r="A721" s="1" t="str">
        <f t="shared" si="33"/>
        <v/>
      </c>
      <c r="B721" s="9"/>
      <c r="C721" s="10" t="str">
        <f>IF(B721="","",COUNTIF(INDEX($B:$B,5):B721,B721))</f>
        <v/>
      </c>
      <c r="D721" s="9"/>
      <c r="E721" s="24" t="str">
        <f>IF(OR(N721="",D721=""),"",IFERROR(INDEX('Facturi emise'!$G$5:$G$1004,MATCH(N721&amp;"|"&amp;D721,'Facturi emise'!$A$5:$A$1004,0)),""))</f>
        <v/>
      </c>
      <c r="F721" s="10" t="str">
        <f>IF(OR(N721="",D721=""),"",IFERROR(INDEX('Facturi emise'!$H$5:$H$1004,MATCH(N721&amp;"|"&amp;D721,'Facturi emise'!$A$5:$A$1004,0)),""))</f>
        <v/>
      </c>
      <c r="G721" s="24" t="str">
        <f>IF(OR(N721="",D721=""),"",IFERROR(INDEX('Facturi emise'!$I$5:$I$1004,MATCH(N721&amp;"|"&amp;D721,'Facturi emise'!$A$5:$A$1004,0)),""))</f>
        <v/>
      </c>
      <c r="H721" s="6"/>
      <c r="I721" s="14" t="str">
        <f>IF(OR(N721="",D721=""),"",IFERROR(INDEX('Facturi emise'!$J$5:$J$1004,MATCH(N721&amp;"|"&amp;D721,'Facturi emise'!$A$5:$A$1004,0)),""))</f>
        <v/>
      </c>
      <c r="J721" s="25" t="str">
        <f>IF(OR(N721="",D721=""),"",IFERROR(INDEX('Facturi emise'!$K$5:$K$1004,MATCH(N721&amp;"|"&amp;D721,'Facturi emise'!$A$5:$A$1004,0)),""))</f>
        <v/>
      </c>
      <c r="K721" s="26" t="str">
        <f t="shared" si="34"/>
        <v/>
      </c>
      <c r="L721" s="26" t="str">
        <f t="shared" si="35"/>
        <v/>
      </c>
      <c r="M721" s="27" t="str">
        <f>IF(B721="","",TRIM(IF(N721="","Factura storno nu există în registru. ",IF(ISNA(MATCH(N721&amp;"|"&amp;D721,'Facturi emise'!$A$5:$A$1004,0)),"Linia nu există în factura inițială. ",""))&amp;IF(N(H721)&lt;=0,"Lipsește cantitatea stornată. ","")&amp;IF(AND(N(I721)=IFERROR(INDEX('Facturi emise'!$J$5:$J$1004,MATCH(N721&amp;"|"&amp;D721,'Facturi emise'!$A$5:$A$1004,0)),0),SUMIFS($H$5:$H$1004,$N$5:$N$1004,N721,$D$5:$D$1004,D721,$I$5:$I$1004,I721)&gt;N(G721)),"Stornezi mai mult decât s-a facturat. ","")&amp;IF(AND(N(I721)&gt;0,N(I721)&lt;IFERROR(INDEX('Facturi emise'!$J$5:$J$1004,MATCH(N721&amp;"|"&amp;D721,'Facturi emise'!$A$5:$A$1004,0)),0)),"Reducere de preț pe unitate. ","")))</f>
        <v/>
      </c>
      <c r="N721" s="28" t="str">
        <f>IF(B721="","",IFERROR(INDEX('Registru stornări'!$D$5:$D$304,MATCH(B721,'Registru stornări'!$B$5:$B$304,0)),""))</f>
        <v/>
      </c>
    </row>
    <row r="722" spans="1:14" x14ac:dyDescent="0.2">
      <c r="A722" s="1" t="str">
        <f t="shared" si="33"/>
        <v/>
      </c>
      <c r="B722" s="9"/>
      <c r="C722" s="10" t="str">
        <f>IF(B722="","",COUNTIF(INDEX($B:$B,5):B722,B722))</f>
        <v/>
      </c>
      <c r="D722" s="9"/>
      <c r="E722" s="24" t="str">
        <f>IF(OR(N722="",D722=""),"",IFERROR(INDEX('Facturi emise'!$G$5:$G$1004,MATCH(N722&amp;"|"&amp;D722,'Facturi emise'!$A$5:$A$1004,0)),""))</f>
        <v/>
      </c>
      <c r="F722" s="10" t="str">
        <f>IF(OR(N722="",D722=""),"",IFERROR(INDEX('Facturi emise'!$H$5:$H$1004,MATCH(N722&amp;"|"&amp;D722,'Facturi emise'!$A$5:$A$1004,0)),""))</f>
        <v/>
      </c>
      <c r="G722" s="24" t="str">
        <f>IF(OR(N722="",D722=""),"",IFERROR(INDEX('Facturi emise'!$I$5:$I$1004,MATCH(N722&amp;"|"&amp;D722,'Facturi emise'!$A$5:$A$1004,0)),""))</f>
        <v/>
      </c>
      <c r="H722" s="6"/>
      <c r="I722" s="14" t="str">
        <f>IF(OR(N722="",D722=""),"",IFERROR(INDEX('Facturi emise'!$J$5:$J$1004,MATCH(N722&amp;"|"&amp;D722,'Facturi emise'!$A$5:$A$1004,0)),""))</f>
        <v/>
      </c>
      <c r="J722" s="25" t="str">
        <f>IF(OR(N722="",D722=""),"",IFERROR(INDEX('Facturi emise'!$K$5:$K$1004,MATCH(N722&amp;"|"&amp;D722,'Facturi emise'!$A$5:$A$1004,0)),""))</f>
        <v/>
      </c>
      <c r="K722" s="26" t="str">
        <f t="shared" si="34"/>
        <v/>
      </c>
      <c r="L722" s="26" t="str">
        <f t="shared" si="35"/>
        <v/>
      </c>
      <c r="M722" s="27" t="str">
        <f>IF(B722="","",TRIM(IF(N722="","Factura storno nu există în registru. ",IF(ISNA(MATCH(N722&amp;"|"&amp;D722,'Facturi emise'!$A$5:$A$1004,0)),"Linia nu există în factura inițială. ",""))&amp;IF(N(H722)&lt;=0,"Lipsește cantitatea stornată. ","")&amp;IF(AND(N(I722)=IFERROR(INDEX('Facturi emise'!$J$5:$J$1004,MATCH(N722&amp;"|"&amp;D722,'Facturi emise'!$A$5:$A$1004,0)),0),SUMIFS($H$5:$H$1004,$N$5:$N$1004,N722,$D$5:$D$1004,D722,$I$5:$I$1004,I722)&gt;N(G722)),"Stornezi mai mult decât s-a facturat. ","")&amp;IF(AND(N(I722)&gt;0,N(I722)&lt;IFERROR(INDEX('Facturi emise'!$J$5:$J$1004,MATCH(N722&amp;"|"&amp;D722,'Facturi emise'!$A$5:$A$1004,0)),0)),"Reducere de preț pe unitate. ","")))</f>
        <v/>
      </c>
      <c r="N722" s="28" t="str">
        <f>IF(B722="","",IFERROR(INDEX('Registru stornări'!$D$5:$D$304,MATCH(B722,'Registru stornări'!$B$5:$B$304,0)),""))</f>
        <v/>
      </c>
    </row>
    <row r="723" spans="1:14" x14ac:dyDescent="0.2">
      <c r="A723" s="1" t="str">
        <f t="shared" si="33"/>
        <v/>
      </c>
      <c r="B723" s="9"/>
      <c r="C723" s="10" t="str">
        <f>IF(B723="","",COUNTIF(INDEX($B:$B,5):B723,B723))</f>
        <v/>
      </c>
      <c r="D723" s="9"/>
      <c r="E723" s="24" t="str">
        <f>IF(OR(N723="",D723=""),"",IFERROR(INDEX('Facturi emise'!$G$5:$G$1004,MATCH(N723&amp;"|"&amp;D723,'Facturi emise'!$A$5:$A$1004,0)),""))</f>
        <v/>
      </c>
      <c r="F723" s="10" t="str">
        <f>IF(OR(N723="",D723=""),"",IFERROR(INDEX('Facturi emise'!$H$5:$H$1004,MATCH(N723&amp;"|"&amp;D723,'Facturi emise'!$A$5:$A$1004,0)),""))</f>
        <v/>
      </c>
      <c r="G723" s="24" t="str">
        <f>IF(OR(N723="",D723=""),"",IFERROR(INDEX('Facturi emise'!$I$5:$I$1004,MATCH(N723&amp;"|"&amp;D723,'Facturi emise'!$A$5:$A$1004,0)),""))</f>
        <v/>
      </c>
      <c r="H723" s="6"/>
      <c r="I723" s="14" t="str">
        <f>IF(OR(N723="",D723=""),"",IFERROR(INDEX('Facturi emise'!$J$5:$J$1004,MATCH(N723&amp;"|"&amp;D723,'Facturi emise'!$A$5:$A$1004,0)),""))</f>
        <v/>
      </c>
      <c r="J723" s="25" t="str">
        <f>IF(OR(N723="",D723=""),"",IFERROR(INDEX('Facturi emise'!$K$5:$K$1004,MATCH(N723&amp;"|"&amp;D723,'Facturi emise'!$A$5:$A$1004,0)),""))</f>
        <v/>
      </c>
      <c r="K723" s="26" t="str">
        <f t="shared" si="34"/>
        <v/>
      </c>
      <c r="L723" s="26" t="str">
        <f t="shared" si="35"/>
        <v/>
      </c>
      <c r="M723" s="27" t="str">
        <f>IF(B723="","",TRIM(IF(N723="","Factura storno nu există în registru. ",IF(ISNA(MATCH(N723&amp;"|"&amp;D723,'Facturi emise'!$A$5:$A$1004,0)),"Linia nu există în factura inițială. ",""))&amp;IF(N(H723)&lt;=0,"Lipsește cantitatea stornată. ","")&amp;IF(AND(N(I723)=IFERROR(INDEX('Facturi emise'!$J$5:$J$1004,MATCH(N723&amp;"|"&amp;D723,'Facturi emise'!$A$5:$A$1004,0)),0),SUMIFS($H$5:$H$1004,$N$5:$N$1004,N723,$D$5:$D$1004,D723,$I$5:$I$1004,I723)&gt;N(G723)),"Stornezi mai mult decât s-a facturat. ","")&amp;IF(AND(N(I723)&gt;0,N(I723)&lt;IFERROR(INDEX('Facturi emise'!$J$5:$J$1004,MATCH(N723&amp;"|"&amp;D723,'Facturi emise'!$A$5:$A$1004,0)),0)),"Reducere de preț pe unitate. ","")))</f>
        <v/>
      </c>
      <c r="N723" s="28" t="str">
        <f>IF(B723="","",IFERROR(INDEX('Registru stornări'!$D$5:$D$304,MATCH(B723,'Registru stornări'!$B$5:$B$304,0)),""))</f>
        <v/>
      </c>
    </row>
    <row r="724" spans="1:14" x14ac:dyDescent="0.2">
      <c r="A724" s="1" t="str">
        <f t="shared" si="33"/>
        <v/>
      </c>
      <c r="B724" s="9"/>
      <c r="C724" s="10" t="str">
        <f>IF(B724="","",COUNTIF(INDEX($B:$B,5):B724,B724))</f>
        <v/>
      </c>
      <c r="D724" s="9"/>
      <c r="E724" s="24" t="str">
        <f>IF(OR(N724="",D724=""),"",IFERROR(INDEX('Facturi emise'!$G$5:$G$1004,MATCH(N724&amp;"|"&amp;D724,'Facturi emise'!$A$5:$A$1004,0)),""))</f>
        <v/>
      </c>
      <c r="F724" s="10" t="str">
        <f>IF(OR(N724="",D724=""),"",IFERROR(INDEX('Facturi emise'!$H$5:$H$1004,MATCH(N724&amp;"|"&amp;D724,'Facturi emise'!$A$5:$A$1004,0)),""))</f>
        <v/>
      </c>
      <c r="G724" s="24" t="str">
        <f>IF(OR(N724="",D724=""),"",IFERROR(INDEX('Facturi emise'!$I$5:$I$1004,MATCH(N724&amp;"|"&amp;D724,'Facturi emise'!$A$5:$A$1004,0)),""))</f>
        <v/>
      </c>
      <c r="H724" s="6"/>
      <c r="I724" s="14" t="str">
        <f>IF(OR(N724="",D724=""),"",IFERROR(INDEX('Facturi emise'!$J$5:$J$1004,MATCH(N724&amp;"|"&amp;D724,'Facturi emise'!$A$5:$A$1004,0)),""))</f>
        <v/>
      </c>
      <c r="J724" s="25" t="str">
        <f>IF(OR(N724="",D724=""),"",IFERROR(INDEX('Facturi emise'!$K$5:$K$1004,MATCH(N724&amp;"|"&amp;D724,'Facturi emise'!$A$5:$A$1004,0)),""))</f>
        <v/>
      </c>
      <c r="K724" s="26" t="str">
        <f t="shared" si="34"/>
        <v/>
      </c>
      <c r="L724" s="26" t="str">
        <f t="shared" si="35"/>
        <v/>
      </c>
      <c r="M724" s="27" t="str">
        <f>IF(B724="","",TRIM(IF(N724="","Factura storno nu există în registru. ",IF(ISNA(MATCH(N724&amp;"|"&amp;D724,'Facturi emise'!$A$5:$A$1004,0)),"Linia nu există în factura inițială. ",""))&amp;IF(N(H724)&lt;=0,"Lipsește cantitatea stornată. ","")&amp;IF(AND(N(I724)=IFERROR(INDEX('Facturi emise'!$J$5:$J$1004,MATCH(N724&amp;"|"&amp;D724,'Facturi emise'!$A$5:$A$1004,0)),0),SUMIFS($H$5:$H$1004,$N$5:$N$1004,N724,$D$5:$D$1004,D724,$I$5:$I$1004,I724)&gt;N(G724)),"Stornezi mai mult decât s-a facturat. ","")&amp;IF(AND(N(I724)&gt;0,N(I724)&lt;IFERROR(INDEX('Facturi emise'!$J$5:$J$1004,MATCH(N724&amp;"|"&amp;D724,'Facturi emise'!$A$5:$A$1004,0)),0)),"Reducere de preț pe unitate. ","")))</f>
        <v/>
      </c>
      <c r="N724" s="28" t="str">
        <f>IF(B724="","",IFERROR(INDEX('Registru stornări'!$D$5:$D$304,MATCH(B724,'Registru stornări'!$B$5:$B$304,0)),""))</f>
        <v/>
      </c>
    </row>
    <row r="725" spans="1:14" x14ac:dyDescent="0.2">
      <c r="A725" s="1" t="str">
        <f t="shared" si="33"/>
        <v/>
      </c>
      <c r="B725" s="9"/>
      <c r="C725" s="10" t="str">
        <f>IF(B725="","",COUNTIF(INDEX($B:$B,5):B725,B725))</f>
        <v/>
      </c>
      <c r="D725" s="9"/>
      <c r="E725" s="24" t="str">
        <f>IF(OR(N725="",D725=""),"",IFERROR(INDEX('Facturi emise'!$G$5:$G$1004,MATCH(N725&amp;"|"&amp;D725,'Facturi emise'!$A$5:$A$1004,0)),""))</f>
        <v/>
      </c>
      <c r="F725" s="10" t="str">
        <f>IF(OR(N725="",D725=""),"",IFERROR(INDEX('Facturi emise'!$H$5:$H$1004,MATCH(N725&amp;"|"&amp;D725,'Facturi emise'!$A$5:$A$1004,0)),""))</f>
        <v/>
      </c>
      <c r="G725" s="24" t="str">
        <f>IF(OR(N725="",D725=""),"",IFERROR(INDEX('Facturi emise'!$I$5:$I$1004,MATCH(N725&amp;"|"&amp;D725,'Facturi emise'!$A$5:$A$1004,0)),""))</f>
        <v/>
      </c>
      <c r="H725" s="6"/>
      <c r="I725" s="14" t="str">
        <f>IF(OR(N725="",D725=""),"",IFERROR(INDEX('Facturi emise'!$J$5:$J$1004,MATCH(N725&amp;"|"&amp;D725,'Facturi emise'!$A$5:$A$1004,0)),""))</f>
        <v/>
      </c>
      <c r="J725" s="25" t="str">
        <f>IF(OR(N725="",D725=""),"",IFERROR(INDEX('Facturi emise'!$K$5:$K$1004,MATCH(N725&amp;"|"&amp;D725,'Facturi emise'!$A$5:$A$1004,0)),""))</f>
        <v/>
      </c>
      <c r="K725" s="26" t="str">
        <f t="shared" si="34"/>
        <v/>
      </c>
      <c r="L725" s="26" t="str">
        <f t="shared" si="35"/>
        <v/>
      </c>
      <c r="M725" s="27" t="str">
        <f>IF(B725="","",TRIM(IF(N725="","Factura storno nu există în registru. ",IF(ISNA(MATCH(N725&amp;"|"&amp;D725,'Facturi emise'!$A$5:$A$1004,0)),"Linia nu există în factura inițială. ",""))&amp;IF(N(H725)&lt;=0,"Lipsește cantitatea stornată. ","")&amp;IF(AND(N(I725)=IFERROR(INDEX('Facturi emise'!$J$5:$J$1004,MATCH(N725&amp;"|"&amp;D725,'Facturi emise'!$A$5:$A$1004,0)),0),SUMIFS($H$5:$H$1004,$N$5:$N$1004,N725,$D$5:$D$1004,D725,$I$5:$I$1004,I725)&gt;N(G725)),"Stornezi mai mult decât s-a facturat. ","")&amp;IF(AND(N(I725)&gt;0,N(I725)&lt;IFERROR(INDEX('Facturi emise'!$J$5:$J$1004,MATCH(N725&amp;"|"&amp;D725,'Facturi emise'!$A$5:$A$1004,0)),0)),"Reducere de preț pe unitate. ","")))</f>
        <v/>
      </c>
      <c r="N725" s="28" t="str">
        <f>IF(B725="","",IFERROR(INDEX('Registru stornări'!$D$5:$D$304,MATCH(B725,'Registru stornări'!$B$5:$B$304,0)),""))</f>
        <v/>
      </c>
    </row>
    <row r="726" spans="1:14" x14ac:dyDescent="0.2">
      <c r="A726" s="1" t="str">
        <f t="shared" si="33"/>
        <v/>
      </c>
      <c r="B726" s="9"/>
      <c r="C726" s="10" t="str">
        <f>IF(B726="","",COUNTIF(INDEX($B:$B,5):B726,B726))</f>
        <v/>
      </c>
      <c r="D726" s="9"/>
      <c r="E726" s="24" t="str">
        <f>IF(OR(N726="",D726=""),"",IFERROR(INDEX('Facturi emise'!$G$5:$G$1004,MATCH(N726&amp;"|"&amp;D726,'Facturi emise'!$A$5:$A$1004,0)),""))</f>
        <v/>
      </c>
      <c r="F726" s="10" t="str">
        <f>IF(OR(N726="",D726=""),"",IFERROR(INDEX('Facturi emise'!$H$5:$H$1004,MATCH(N726&amp;"|"&amp;D726,'Facturi emise'!$A$5:$A$1004,0)),""))</f>
        <v/>
      </c>
      <c r="G726" s="24" t="str">
        <f>IF(OR(N726="",D726=""),"",IFERROR(INDEX('Facturi emise'!$I$5:$I$1004,MATCH(N726&amp;"|"&amp;D726,'Facturi emise'!$A$5:$A$1004,0)),""))</f>
        <v/>
      </c>
      <c r="H726" s="6"/>
      <c r="I726" s="14" t="str">
        <f>IF(OR(N726="",D726=""),"",IFERROR(INDEX('Facturi emise'!$J$5:$J$1004,MATCH(N726&amp;"|"&amp;D726,'Facturi emise'!$A$5:$A$1004,0)),""))</f>
        <v/>
      </c>
      <c r="J726" s="25" t="str">
        <f>IF(OR(N726="",D726=""),"",IFERROR(INDEX('Facturi emise'!$K$5:$K$1004,MATCH(N726&amp;"|"&amp;D726,'Facturi emise'!$A$5:$A$1004,0)),""))</f>
        <v/>
      </c>
      <c r="K726" s="26" t="str">
        <f t="shared" si="34"/>
        <v/>
      </c>
      <c r="L726" s="26" t="str">
        <f t="shared" si="35"/>
        <v/>
      </c>
      <c r="M726" s="27" t="str">
        <f>IF(B726="","",TRIM(IF(N726="","Factura storno nu există în registru. ",IF(ISNA(MATCH(N726&amp;"|"&amp;D726,'Facturi emise'!$A$5:$A$1004,0)),"Linia nu există în factura inițială. ",""))&amp;IF(N(H726)&lt;=0,"Lipsește cantitatea stornată. ","")&amp;IF(AND(N(I726)=IFERROR(INDEX('Facturi emise'!$J$5:$J$1004,MATCH(N726&amp;"|"&amp;D726,'Facturi emise'!$A$5:$A$1004,0)),0),SUMIFS($H$5:$H$1004,$N$5:$N$1004,N726,$D$5:$D$1004,D726,$I$5:$I$1004,I726)&gt;N(G726)),"Stornezi mai mult decât s-a facturat. ","")&amp;IF(AND(N(I726)&gt;0,N(I726)&lt;IFERROR(INDEX('Facturi emise'!$J$5:$J$1004,MATCH(N726&amp;"|"&amp;D726,'Facturi emise'!$A$5:$A$1004,0)),0)),"Reducere de preț pe unitate. ","")))</f>
        <v/>
      </c>
      <c r="N726" s="28" t="str">
        <f>IF(B726="","",IFERROR(INDEX('Registru stornări'!$D$5:$D$304,MATCH(B726,'Registru stornări'!$B$5:$B$304,0)),""))</f>
        <v/>
      </c>
    </row>
    <row r="727" spans="1:14" x14ac:dyDescent="0.2">
      <c r="A727" s="1" t="str">
        <f t="shared" si="33"/>
        <v/>
      </c>
      <c r="B727" s="9"/>
      <c r="C727" s="10" t="str">
        <f>IF(B727="","",COUNTIF(INDEX($B:$B,5):B727,B727))</f>
        <v/>
      </c>
      <c r="D727" s="9"/>
      <c r="E727" s="24" t="str">
        <f>IF(OR(N727="",D727=""),"",IFERROR(INDEX('Facturi emise'!$G$5:$G$1004,MATCH(N727&amp;"|"&amp;D727,'Facturi emise'!$A$5:$A$1004,0)),""))</f>
        <v/>
      </c>
      <c r="F727" s="10" t="str">
        <f>IF(OR(N727="",D727=""),"",IFERROR(INDEX('Facturi emise'!$H$5:$H$1004,MATCH(N727&amp;"|"&amp;D727,'Facturi emise'!$A$5:$A$1004,0)),""))</f>
        <v/>
      </c>
      <c r="G727" s="24" t="str">
        <f>IF(OR(N727="",D727=""),"",IFERROR(INDEX('Facturi emise'!$I$5:$I$1004,MATCH(N727&amp;"|"&amp;D727,'Facturi emise'!$A$5:$A$1004,0)),""))</f>
        <v/>
      </c>
      <c r="H727" s="6"/>
      <c r="I727" s="14" t="str">
        <f>IF(OR(N727="",D727=""),"",IFERROR(INDEX('Facturi emise'!$J$5:$J$1004,MATCH(N727&amp;"|"&amp;D727,'Facturi emise'!$A$5:$A$1004,0)),""))</f>
        <v/>
      </c>
      <c r="J727" s="25" t="str">
        <f>IF(OR(N727="",D727=""),"",IFERROR(INDEX('Facturi emise'!$K$5:$K$1004,MATCH(N727&amp;"|"&amp;D727,'Facturi emise'!$A$5:$A$1004,0)),""))</f>
        <v/>
      </c>
      <c r="K727" s="26" t="str">
        <f t="shared" si="34"/>
        <v/>
      </c>
      <c r="L727" s="26" t="str">
        <f t="shared" si="35"/>
        <v/>
      </c>
      <c r="M727" s="27" t="str">
        <f>IF(B727="","",TRIM(IF(N727="","Factura storno nu există în registru. ",IF(ISNA(MATCH(N727&amp;"|"&amp;D727,'Facturi emise'!$A$5:$A$1004,0)),"Linia nu există în factura inițială. ",""))&amp;IF(N(H727)&lt;=0,"Lipsește cantitatea stornată. ","")&amp;IF(AND(N(I727)=IFERROR(INDEX('Facturi emise'!$J$5:$J$1004,MATCH(N727&amp;"|"&amp;D727,'Facturi emise'!$A$5:$A$1004,0)),0),SUMIFS($H$5:$H$1004,$N$5:$N$1004,N727,$D$5:$D$1004,D727,$I$5:$I$1004,I727)&gt;N(G727)),"Stornezi mai mult decât s-a facturat. ","")&amp;IF(AND(N(I727)&gt;0,N(I727)&lt;IFERROR(INDEX('Facturi emise'!$J$5:$J$1004,MATCH(N727&amp;"|"&amp;D727,'Facturi emise'!$A$5:$A$1004,0)),0)),"Reducere de preț pe unitate. ","")))</f>
        <v/>
      </c>
      <c r="N727" s="28" t="str">
        <f>IF(B727="","",IFERROR(INDEX('Registru stornări'!$D$5:$D$304,MATCH(B727,'Registru stornări'!$B$5:$B$304,0)),""))</f>
        <v/>
      </c>
    </row>
    <row r="728" spans="1:14" x14ac:dyDescent="0.2">
      <c r="A728" s="1" t="str">
        <f t="shared" si="33"/>
        <v/>
      </c>
      <c r="B728" s="9"/>
      <c r="C728" s="10" t="str">
        <f>IF(B728="","",COUNTIF(INDEX($B:$B,5):B728,B728))</f>
        <v/>
      </c>
      <c r="D728" s="9"/>
      <c r="E728" s="24" t="str">
        <f>IF(OR(N728="",D728=""),"",IFERROR(INDEX('Facturi emise'!$G$5:$G$1004,MATCH(N728&amp;"|"&amp;D728,'Facturi emise'!$A$5:$A$1004,0)),""))</f>
        <v/>
      </c>
      <c r="F728" s="10" t="str">
        <f>IF(OR(N728="",D728=""),"",IFERROR(INDEX('Facturi emise'!$H$5:$H$1004,MATCH(N728&amp;"|"&amp;D728,'Facturi emise'!$A$5:$A$1004,0)),""))</f>
        <v/>
      </c>
      <c r="G728" s="24" t="str">
        <f>IF(OR(N728="",D728=""),"",IFERROR(INDEX('Facturi emise'!$I$5:$I$1004,MATCH(N728&amp;"|"&amp;D728,'Facturi emise'!$A$5:$A$1004,0)),""))</f>
        <v/>
      </c>
      <c r="H728" s="6"/>
      <c r="I728" s="14" t="str">
        <f>IF(OR(N728="",D728=""),"",IFERROR(INDEX('Facturi emise'!$J$5:$J$1004,MATCH(N728&amp;"|"&amp;D728,'Facturi emise'!$A$5:$A$1004,0)),""))</f>
        <v/>
      </c>
      <c r="J728" s="25" t="str">
        <f>IF(OR(N728="",D728=""),"",IFERROR(INDEX('Facturi emise'!$K$5:$K$1004,MATCH(N728&amp;"|"&amp;D728,'Facturi emise'!$A$5:$A$1004,0)),""))</f>
        <v/>
      </c>
      <c r="K728" s="26" t="str">
        <f t="shared" si="34"/>
        <v/>
      </c>
      <c r="L728" s="26" t="str">
        <f t="shared" si="35"/>
        <v/>
      </c>
      <c r="M728" s="27" t="str">
        <f>IF(B728="","",TRIM(IF(N728="","Factura storno nu există în registru. ",IF(ISNA(MATCH(N728&amp;"|"&amp;D728,'Facturi emise'!$A$5:$A$1004,0)),"Linia nu există în factura inițială. ",""))&amp;IF(N(H728)&lt;=0,"Lipsește cantitatea stornată. ","")&amp;IF(AND(N(I728)=IFERROR(INDEX('Facturi emise'!$J$5:$J$1004,MATCH(N728&amp;"|"&amp;D728,'Facturi emise'!$A$5:$A$1004,0)),0),SUMIFS($H$5:$H$1004,$N$5:$N$1004,N728,$D$5:$D$1004,D728,$I$5:$I$1004,I728)&gt;N(G728)),"Stornezi mai mult decât s-a facturat. ","")&amp;IF(AND(N(I728)&gt;0,N(I728)&lt;IFERROR(INDEX('Facturi emise'!$J$5:$J$1004,MATCH(N728&amp;"|"&amp;D728,'Facturi emise'!$A$5:$A$1004,0)),0)),"Reducere de preț pe unitate. ","")))</f>
        <v/>
      </c>
      <c r="N728" s="28" t="str">
        <f>IF(B728="","",IFERROR(INDEX('Registru stornări'!$D$5:$D$304,MATCH(B728,'Registru stornări'!$B$5:$B$304,0)),""))</f>
        <v/>
      </c>
    </row>
    <row r="729" spans="1:14" x14ac:dyDescent="0.2">
      <c r="A729" s="1" t="str">
        <f t="shared" si="33"/>
        <v/>
      </c>
      <c r="B729" s="9"/>
      <c r="C729" s="10" t="str">
        <f>IF(B729="","",COUNTIF(INDEX($B:$B,5):B729,B729))</f>
        <v/>
      </c>
      <c r="D729" s="9"/>
      <c r="E729" s="24" t="str">
        <f>IF(OR(N729="",D729=""),"",IFERROR(INDEX('Facturi emise'!$G$5:$G$1004,MATCH(N729&amp;"|"&amp;D729,'Facturi emise'!$A$5:$A$1004,0)),""))</f>
        <v/>
      </c>
      <c r="F729" s="10" t="str">
        <f>IF(OR(N729="",D729=""),"",IFERROR(INDEX('Facturi emise'!$H$5:$H$1004,MATCH(N729&amp;"|"&amp;D729,'Facturi emise'!$A$5:$A$1004,0)),""))</f>
        <v/>
      </c>
      <c r="G729" s="24" t="str">
        <f>IF(OR(N729="",D729=""),"",IFERROR(INDEX('Facturi emise'!$I$5:$I$1004,MATCH(N729&amp;"|"&amp;D729,'Facturi emise'!$A$5:$A$1004,0)),""))</f>
        <v/>
      </c>
      <c r="H729" s="6"/>
      <c r="I729" s="14" t="str">
        <f>IF(OR(N729="",D729=""),"",IFERROR(INDEX('Facturi emise'!$J$5:$J$1004,MATCH(N729&amp;"|"&amp;D729,'Facturi emise'!$A$5:$A$1004,0)),""))</f>
        <v/>
      </c>
      <c r="J729" s="25" t="str">
        <f>IF(OR(N729="",D729=""),"",IFERROR(INDEX('Facturi emise'!$K$5:$K$1004,MATCH(N729&amp;"|"&amp;D729,'Facturi emise'!$A$5:$A$1004,0)),""))</f>
        <v/>
      </c>
      <c r="K729" s="26" t="str">
        <f t="shared" si="34"/>
        <v/>
      </c>
      <c r="L729" s="26" t="str">
        <f t="shared" si="35"/>
        <v/>
      </c>
      <c r="M729" s="27" t="str">
        <f>IF(B729="","",TRIM(IF(N729="","Factura storno nu există în registru. ",IF(ISNA(MATCH(N729&amp;"|"&amp;D729,'Facturi emise'!$A$5:$A$1004,0)),"Linia nu există în factura inițială. ",""))&amp;IF(N(H729)&lt;=0,"Lipsește cantitatea stornată. ","")&amp;IF(AND(N(I729)=IFERROR(INDEX('Facturi emise'!$J$5:$J$1004,MATCH(N729&amp;"|"&amp;D729,'Facturi emise'!$A$5:$A$1004,0)),0),SUMIFS($H$5:$H$1004,$N$5:$N$1004,N729,$D$5:$D$1004,D729,$I$5:$I$1004,I729)&gt;N(G729)),"Stornezi mai mult decât s-a facturat. ","")&amp;IF(AND(N(I729)&gt;0,N(I729)&lt;IFERROR(INDEX('Facturi emise'!$J$5:$J$1004,MATCH(N729&amp;"|"&amp;D729,'Facturi emise'!$A$5:$A$1004,0)),0)),"Reducere de preț pe unitate. ","")))</f>
        <v/>
      </c>
      <c r="N729" s="28" t="str">
        <f>IF(B729="","",IFERROR(INDEX('Registru stornări'!$D$5:$D$304,MATCH(B729,'Registru stornări'!$B$5:$B$304,0)),""))</f>
        <v/>
      </c>
    </row>
    <row r="730" spans="1:14" x14ac:dyDescent="0.2">
      <c r="A730" s="1" t="str">
        <f t="shared" si="33"/>
        <v/>
      </c>
      <c r="B730" s="9"/>
      <c r="C730" s="10" t="str">
        <f>IF(B730="","",COUNTIF(INDEX($B:$B,5):B730,B730))</f>
        <v/>
      </c>
      <c r="D730" s="9"/>
      <c r="E730" s="24" t="str">
        <f>IF(OR(N730="",D730=""),"",IFERROR(INDEX('Facturi emise'!$G$5:$G$1004,MATCH(N730&amp;"|"&amp;D730,'Facturi emise'!$A$5:$A$1004,0)),""))</f>
        <v/>
      </c>
      <c r="F730" s="10" t="str">
        <f>IF(OR(N730="",D730=""),"",IFERROR(INDEX('Facturi emise'!$H$5:$H$1004,MATCH(N730&amp;"|"&amp;D730,'Facturi emise'!$A$5:$A$1004,0)),""))</f>
        <v/>
      </c>
      <c r="G730" s="24" t="str">
        <f>IF(OR(N730="",D730=""),"",IFERROR(INDEX('Facturi emise'!$I$5:$I$1004,MATCH(N730&amp;"|"&amp;D730,'Facturi emise'!$A$5:$A$1004,0)),""))</f>
        <v/>
      </c>
      <c r="H730" s="6"/>
      <c r="I730" s="14" t="str">
        <f>IF(OR(N730="",D730=""),"",IFERROR(INDEX('Facturi emise'!$J$5:$J$1004,MATCH(N730&amp;"|"&amp;D730,'Facturi emise'!$A$5:$A$1004,0)),""))</f>
        <v/>
      </c>
      <c r="J730" s="25" t="str">
        <f>IF(OR(N730="",D730=""),"",IFERROR(INDEX('Facturi emise'!$K$5:$K$1004,MATCH(N730&amp;"|"&amp;D730,'Facturi emise'!$A$5:$A$1004,0)),""))</f>
        <v/>
      </c>
      <c r="K730" s="26" t="str">
        <f t="shared" si="34"/>
        <v/>
      </c>
      <c r="L730" s="26" t="str">
        <f t="shared" si="35"/>
        <v/>
      </c>
      <c r="M730" s="27" t="str">
        <f>IF(B730="","",TRIM(IF(N730="","Factura storno nu există în registru. ",IF(ISNA(MATCH(N730&amp;"|"&amp;D730,'Facturi emise'!$A$5:$A$1004,0)),"Linia nu există în factura inițială. ",""))&amp;IF(N(H730)&lt;=0,"Lipsește cantitatea stornată. ","")&amp;IF(AND(N(I730)=IFERROR(INDEX('Facturi emise'!$J$5:$J$1004,MATCH(N730&amp;"|"&amp;D730,'Facturi emise'!$A$5:$A$1004,0)),0),SUMIFS($H$5:$H$1004,$N$5:$N$1004,N730,$D$5:$D$1004,D730,$I$5:$I$1004,I730)&gt;N(G730)),"Stornezi mai mult decât s-a facturat. ","")&amp;IF(AND(N(I730)&gt;0,N(I730)&lt;IFERROR(INDEX('Facturi emise'!$J$5:$J$1004,MATCH(N730&amp;"|"&amp;D730,'Facturi emise'!$A$5:$A$1004,0)),0)),"Reducere de preț pe unitate. ","")))</f>
        <v/>
      </c>
      <c r="N730" s="28" t="str">
        <f>IF(B730="","",IFERROR(INDEX('Registru stornări'!$D$5:$D$304,MATCH(B730,'Registru stornări'!$B$5:$B$304,0)),""))</f>
        <v/>
      </c>
    </row>
    <row r="731" spans="1:14" x14ac:dyDescent="0.2">
      <c r="A731" s="1" t="str">
        <f t="shared" si="33"/>
        <v/>
      </c>
      <c r="B731" s="9"/>
      <c r="C731" s="10" t="str">
        <f>IF(B731="","",COUNTIF(INDEX($B:$B,5):B731,B731))</f>
        <v/>
      </c>
      <c r="D731" s="9"/>
      <c r="E731" s="24" t="str">
        <f>IF(OR(N731="",D731=""),"",IFERROR(INDEX('Facturi emise'!$G$5:$G$1004,MATCH(N731&amp;"|"&amp;D731,'Facturi emise'!$A$5:$A$1004,0)),""))</f>
        <v/>
      </c>
      <c r="F731" s="10" t="str">
        <f>IF(OR(N731="",D731=""),"",IFERROR(INDEX('Facturi emise'!$H$5:$H$1004,MATCH(N731&amp;"|"&amp;D731,'Facturi emise'!$A$5:$A$1004,0)),""))</f>
        <v/>
      </c>
      <c r="G731" s="24" t="str">
        <f>IF(OR(N731="",D731=""),"",IFERROR(INDEX('Facturi emise'!$I$5:$I$1004,MATCH(N731&amp;"|"&amp;D731,'Facturi emise'!$A$5:$A$1004,0)),""))</f>
        <v/>
      </c>
      <c r="H731" s="6"/>
      <c r="I731" s="14" t="str">
        <f>IF(OR(N731="",D731=""),"",IFERROR(INDEX('Facturi emise'!$J$5:$J$1004,MATCH(N731&amp;"|"&amp;D731,'Facturi emise'!$A$5:$A$1004,0)),""))</f>
        <v/>
      </c>
      <c r="J731" s="25" t="str">
        <f>IF(OR(N731="",D731=""),"",IFERROR(INDEX('Facturi emise'!$K$5:$K$1004,MATCH(N731&amp;"|"&amp;D731,'Facturi emise'!$A$5:$A$1004,0)),""))</f>
        <v/>
      </c>
      <c r="K731" s="26" t="str">
        <f t="shared" si="34"/>
        <v/>
      </c>
      <c r="L731" s="26" t="str">
        <f t="shared" si="35"/>
        <v/>
      </c>
      <c r="M731" s="27" t="str">
        <f>IF(B731="","",TRIM(IF(N731="","Factura storno nu există în registru. ",IF(ISNA(MATCH(N731&amp;"|"&amp;D731,'Facturi emise'!$A$5:$A$1004,0)),"Linia nu există în factura inițială. ",""))&amp;IF(N(H731)&lt;=0,"Lipsește cantitatea stornată. ","")&amp;IF(AND(N(I731)=IFERROR(INDEX('Facturi emise'!$J$5:$J$1004,MATCH(N731&amp;"|"&amp;D731,'Facturi emise'!$A$5:$A$1004,0)),0),SUMIFS($H$5:$H$1004,$N$5:$N$1004,N731,$D$5:$D$1004,D731,$I$5:$I$1004,I731)&gt;N(G731)),"Stornezi mai mult decât s-a facturat. ","")&amp;IF(AND(N(I731)&gt;0,N(I731)&lt;IFERROR(INDEX('Facturi emise'!$J$5:$J$1004,MATCH(N731&amp;"|"&amp;D731,'Facturi emise'!$A$5:$A$1004,0)),0)),"Reducere de preț pe unitate. ","")))</f>
        <v/>
      </c>
      <c r="N731" s="28" t="str">
        <f>IF(B731="","",IFERROR(INDEX('Registru stornări'!$D$5:$D$304,MATCH(B731,'Registru stornări'!$B$5:$B$304,0)),""))</f>
        <v/>
      </c>
    </row>
    <row r="732" spans="1:14" x14ac:dyDescent="0.2">
      <c r="A732" s="1" t="str">
        <f t="shared" si="33"/>
        <v/>
      </c>
      <c r="B732" s="9"/>
      <c r="C732" s="10" t="str">
        <f>IF(B732="","",COUNTIF(INDEX($B:$B,5):B732,B732))</f>
        <v/>
      </c>
      <c r="D732" s="9"/>
      <c r="E732" s="24" t="str">
        <f>IF(OR(N732="",D732=""),"",IFERROR(INDEX('Facturi emise'!$G$5:$G$1004,MATCH(N732&amp;"|"&amp;D732,'Facturi emise'!$A$5:$A$1004,0)),""))</f>
        <v/>
      </c>
      <c r="F732" s="10" t="str">
        <f>IF(OR(N732="",D732=""),"",IFERROR(INDEX('Facturi emise'!$H$5:$H$1004,MATCH(N732&amp;"|"&amp;D732,'Facturi emise'!$A$5:$A$1004,0)),""))</f>
        <v/>
      </c>
      <c r="G732" s="24" t="str">
        <f>IF(OR(N732="",D732=""),"",IFERROR(INDEX('Facturi emise'!$I$5:$I$1004,MATCH(N732&amp;"|"&amp;D732,'Facturi emise'!$A$5:$A$1004,0)),""))</f>
        <v/>
      </c>
      <c r="H732" s="6"/>
      <c r="I732" s="14" t="str">
        <f>IF(OR(N732="",D732=""),"",IFERROR(INDEX('Facturi emise'!$J$5:$J$1004,MATCH(N732&amp;"|"&amp;D732,'Facturi emise'!$A$5:$A$1004,0)),""))</f>
        <v/>
      </c>
      <c r="J732" s="25" t="str">
        <f>IF(OR(N732="",D732=""),"",IFERROR(INDEX('Facturi emise'!$K$5:$K$1004,MATCH(N732&amp;"|"&amp;D732,'Facturi emise'!$A$5:$A$1004,0)),""))</f>
        <v/>
      </c>
      <c r="K732" s="26" t="str">
        <f t="shared" si="34"/>
        <v/>
      </c>
      <c r="L732" s="26" t="str">
        <f t="shared" si="35"/>
        <v/>
      </c>
      <c r="M732" s="27" t="str">
        <f>IF(B732="","",TRIM(IF(N732="","Factura storno nu există în registru. ",IF(ISNA(MATCH(N732&amp;"|"&amp;D732,'Facturi emise'!$A$5:$A$1004,0)),"Linia nu există în factura inițială. ",""))&amp;IF(N(H732)&lt;=0,"Lipsește cantitatea stornată. ","")&amp;IF(AND(N(I732)=IFERROR(INDEX('Facturi emise'!$J$5:$J$1004,MATCH(N732&amp;"|"&amp;D732,'Facturi emise'!$A$5:$A$1004,0)),0),SUMIFS($H$5:$H$1004,$N$5:$N$1004,N732,$D$5:$D$1004,D732,$I$5:$I$1004,I732)&gt;N(G732)),"Stornezi mai mult decât s-a facturat. ","")&amp;IF(AND(N(I732)&gt;0,N(I732)&lt;IFERROR(INDEX('Facturi emise'!$J$5:$J$1004,MATCH(N732&amp;"|"&amp;D732,'Facturi emise'!$A$5:$A$1004,0)),0)),"Reducere de preț pe unitate. ","")))</f>
        <v/>
      </c>
      <c r="N732" s="28" t="str">
        <f>IF(B732="","",IFERROR(INDEX('Registru stornări'!$D$5:$D$304,MATCH(B732,'Registru stornări'!$B$5:$B$304,0)),""))</f>
        <v/>
      </c>
    </row>
    <row r="733" spans="1:14" x14ac:dyDescent="0.2">
      <c r="A733" s="1" t="str">
        <f t="shared" si="33"/>
        <v/>
      </c>
      <c r="B733" s="9"/>
      <c r="C733" s="10" t="str">
        <f>IF(B733="","",COUNTIF(INDEX($B:$B,5):B733,B733))</f>
        <v/>
      </c>
      <c r="D733" s="9"/>
      <c r="E733" s="24" t="str">
        <f>IF(OR(N733="",D733=""),"",IFERROR(INDEX('Facturi emise'!$G$5:$G$1004,MATCH(N733&amp;"|"&amp;D733,'Facturi emise'!$A$5:$A$1004,0)),""))</f>
        <v/>
      </c>
      <c r="F733" s="10" t="str">
        <f>IF(OR(N733="",D733=""),"",IFERROR(INDEX('Facturi emise'!$H$5:$H$1004,MATCH(N733&amp;"|"&amp;D733,'Facturi emise'!$A$5:$A$1004,0)),""))</f>
        <v/>
      </c>
      <c r="G733" s="24" t="str">
        <f>IF(OR(N733="",D733=""),"",IFERROR(INDEX('Facturi emise'!$I$5:$I$1004,MATCH(N733&amp;"|"&amp;D733,'Facturi emise'!$A$5:$A$1004,0)),""))</f>
        <v/>
      </c>
      <c r="H733" s="6"/>
      <c r="I733" s="14" t="str">
        <f>IF(OR(N733="",D733=""),"",IFERROR(INDEX('Facturi emise'!$J$5:$J$1004,MATCH(N733&amp;"|"&amp;D733,'Facturi emise'!$A$5:$A$1004,0)),""))</f>
        <v/>
      </c>
      <c r="J733" s="25" t="str">
        <f>IF(OR(N733="",D733=""),"",IFERROR(INDEX('Facturi emise'!$K$5:$K$1004,MATCH(N733&amp;"|"&amp;D733,'Facturi emise'!$A$5:$A$1004,0)),""))</f>
        <v/>
      </c>
      <c r="K733" s="26" t="str">
        <f t="shared" si="34"/>
        <v/>
      </c>
      <c r="L733" s="26" t="str">
        <f t="shared" si="35"/>
        <v/>
      </c>
      <c r="M733" s="27" t="str">
        <f>IF(B733="","",TRIM(IF(N733="","Factura storno nu există în registru. ",IF(ISNA(MATCH(N733&amp;"|"&amp;D733,'Facturi emise'!$A$5:$A$1004,0)),"Linia nu există în factura inițială. ",""))&amp;IF(N(H733)&lt;=0,"Lipsește cantitatea stornată. ","")&amp;IF(AND(N(I733)=IFERROR(INDEX('Facturi emise'!$J$5:$J$1004,MATCH(N733&amp;"|"&amp;D733,'Facturi emise'!$A$5:$A$1004,0)),0),SUMIFS($H$5:$H$1004,$N$5:$N$1004,N733,$D$5:$D$1004,D733,$I$5:$I$1004,I733)&gt;N(G733)),"Stornezi mai mult decât s-a facturat. ","")&amp;IF(AND(N(I733)&gt;0,N(I733)&lt;IFERROR(INDEX('Facturi emise'!$J$5:$J$1004,MATCH(N733&amp;"|"&amp;D733,'Facturi emise'!$A$5:$A$1004,0)),0)),"Reducere de preț pe unitate. ","")))</f>
        <v/>
      </c>
      <c r="N733" s="28" t="str">
        <f>IF(B733="","",IFERROR(INDEX('Registru stornări'!$D$5:$D$304,MATCH(B733,'Registru stornări'!$B$5:$B$304,0)),""))</f>
        <v/>
      </c>
    </row>
    <row r="734" spans="1:14" x14ac:dyDescent="0.2">
      <c r="A734" s="1" t="str">
        <f t="shared" si="33"/>
        <v/>
      </c>
      <c r="B734" s="9"/>
      <c r="C734" s="10" t="str">
        <f>IF(B734="","",COUNTIF(INDEX($B:$B,5):B734,B734))</f>
        <v/>
      </c>
      <c r="D734" s="9"/>
      <c r="E734" s="24" t="str">
        <f>IF(OR(N734="",D734=""),"",IFERROR(INDEX('Facturi emise'!$G$5:$G$1004,MATCH(N734&amp;"|"&amp;D734,'Facturi emise'!$A$5:$A$1004,0)),""))</f>
        <v/>
      </c>
      <c r="F734" s="10" t="str">
        <f>IF(OR(N734="",D734=""),"",IFERROR(INDEX('Facturi emise'!$H$5:$H$1004,MATCH(N734&amp;"|"&amp;D734,'Facturi emise'!$A$5:$A$1004,0)),""))</f>
        <v/>
      </c>
      <c r="G734" s="24" t="str">
        <f>IF(OR(N734="",D734=""),"",IFERROR(INDEX('Facturi emise'!$I$5:$I$1004,MATCH(N734&amp;"|"&amp;D734,'Facturi emise'!$A$5:$A$1004,0)),""))</f>
        <v/>
      </c>
      <c r="H734" s="6"/>
      <c r="I734" s="14" t="str">
        <f>IF(OR(N734="",D734=""),"",IFERROR(INDEX('Facturi emise'!$J$5:$J$1004,MATCH(N734&amp;"|"&amp;D734,'Facturi emise'!$A$5:$A$1004,0)),""))</f>
        <v/>
      </c>
      <c r="J734" s="25" t="str">
        <f>IF(OR(N734="",D734=""),"",IFERROR(INDEX('Facturi emise'!$K$5:$K$1004,MATCH(N734&amp;"|"&amp;D734,'Facturi emise'!$A$5:$A$1004,0)),""))</f>
        <v/>
      </c>
      <c r="K734" s="26" t="str">
        <f t="shared" si="34"/>
        <v/>
      </c>
      <c r="L734" s="26" t="str">
        <f t="shared" si="35"/>
        <v/>
      </c>
      <c r="M734" s="27" t="str">
        <f>IF(B734="","",TRIM(IF(N734="","Factura storno nu există în registru. ",IF(ISNA(MATCH(N734&amp;"|"&amp;D734,'Facturi emise'!$A$5:$A$1004,0)),"Linia nu există în factura inițială. ",""))&amp;IF(N(H734)&lt;=0,"Lipsește cantitatea stornată. ","")&amp;IF(AND(N(I734)=IFERROR(INDEX('Facturi emise'!$J$5:$J$1004,MATCH(N734&amp;"|"&amp;D734,'Facturi emise'!$A$5:$A$1004,0)),0),SUMIFS($H$5:$H$1004,$N$5:$N$1004,N734,$D$5:$D$1004,D734,$I$5:$I$1004,I734)&gt;N(G734)),"Stornezi mai mult decât s-a facturat. ","")&amp;IF(AND(N(I734)&gt;0,N(I734)&lt;IFERROR(INDEX('Facturi emise'!$J$5:$J$1004,MATCH(N734&amp;"|"&amp;D734,'Facturi emise'!$A$5:$A$1004,0)),0)),"Reducere de preț pe unitate. ","")))</f>
        <v/>
      </c>
      <c r="N734" s="28" t="str">
        <f>IF(B734="","",IFERROR(INDEX('Registru stornări'!$D$5:$D$304,MATCH(B734,'Registru stornări'!$B$5:$B$304,0)),""))</f>
        <v/>
      </c>
    </row>
    <row r="735" spans="1:14" x14ac:dyDescent="0.2">
      <c r="A735" s="1" t="str">
        <f t="shared" si="33"/>
        <v/>
      </c>
      <c r="B735" s="9"/>
      <c r="C735" s="10" t="str">
        <f>IF(B735="","",COUNTIF(INDEX($B:$B,5):B735,B735))</f>
        <v/>
      </c>
      <c r="D735" s="9"/>
      <c r="E735" s="24" t="str">
        <f>IF(OR(N735="",D735=""),"",IFERROR(INDEX('Facturi emise'!$G$5:$G$1004,MATCH(N735&amp;"|"&amp;D735,'Facturi emise'!$A$5:$A$1004,0)),""))</f>
        <v/>
      </c>
      <c r="F735" s="10" t="str">
        <f>IF(OR(N735="",D735=""),"",IFERROR(INDEX('Facturi emise'!$H$5:$H$1004,MATCH(N735&amp;"|"&amp;D735,'Facturi emise'!$A$5:$A$1004,0)),""))</f>
        <v/>
      </c>
      <c r="G735" s="24" t="str">
        <f>IF(OR(N735="",D735=""),"",IFERROR(INDEX('Facturi emise'!$I$5:$I$1004,MATCH(N735&amp;"|"&amp;D735,'Facturi emise'!$A$5:$A$1004,0)),""))</f>
        <v/>
      </c>
      <c r="H735" s="6"/>
      <c r="I735" s="14" t="str">
        <f>IF(OR(N735="",D735=""),"",IFERROR(INDEX('Facturi emise'!$J$5:$J$1004,MATCH(N735&amp;"|"&amp;D735,'Facturi emise'!$A$5:$A$1004,0)),""))</f>
        <v/>
      </c>
      <c r="J735" s="25" t="str">
        <f>IF(OR(N735="",D735=""),"",IFERROR(INDEX('Facturi emise'!$K$5:$K$1004,MATCH(N735&amp;"|"&amp;D735,'Facturi emise'!$A$5:$A$1004,0)),""))</f>
        <v/>
      </c>
      <c r="K735" s="26" t="str">
        <f t="shared" si="34"/>
        <v/>
      </c>
      <c r="L735" s="26" t="str">
        <f t="shared" si="35"/>
        <v/>
      </c>
      <c r="M735" s="27" t="str">
        <f>IF(B735="","",TRIM(IF(N735="","Factura storno nu există în registru. ",IF(ISNA(MATCH(N735&amp;"|"&amp;D735,'Facturi emise'!$A$5:$A$1004,0)),"Linia nu există în factura inițială. ",""))&amp;IF(N(H735)&lt;=0,"Lipsește cantitatea stornată. ","")&amp;IF(AND(N(I735)=IFERROR(INDEX('Facturi emise'!$J$5:$J$1004,MATCH(N735&amp;"|"&amp;D735,'Facturi emise'!$A$5:$A$1004,0)),0),SUMIFS($H$5:$H$1004,$N$5:$N$1004,N735,$D$5:$D$1004,D735,$I$5:$I$1004,I735)&gt;N(G735)),"Stornezi mai mult decât s-a facturat. ","")&amp;IF(AND(N(I735)&gt;0,N(I735)&lt;IFERROR(INDEX('Facturi emise'!$J$5:$J$1004,MATCH(N735&amp;"|"&amp;D735,'Facturi emise'!$A$5:$A$1004,0)),0)),"Reducere de preț pe unitate. ","")))</f>
        <v/>
      </c>
      <c r="N735" s="28" t="str">
        <f>IF(B735="","",IFERROR(INDEX('Registru stornări'!$D$5:$D$304,MATCH(B735,'Registru stornări'!$B$5:$B$304,0)),""))</f>
        <v/>
      </c>
    </row>
    <row r="736" spans="1:14" x14ac:dyDescent="0.2">
      <c r="A736" s="1" t="str">
        <f t="shared" si="33"/>
        <v/>
      </c>
      <c r="B736" s="9"/>
      <c r="C736" s="10" t="str">
        <f>IF(B736="","",COUNTIF(INDEX($B:$B,5):B736,B736))</f>
        <v/>
      </c>
      <c r="D736" s="9"/>
      <c r="E736" s="24" t="str">
        <f>IF(OR(N736="",D736=""),"",IFERROR(INDEX('Facturi emise'!$G$5:$G$1004,MATCH(N736&amp;"|"&amp;D736,'Facturi emise'!$A$5:$A$1004,0)),""))</f>
        <v/>
      </c>
      <c r="F736" s="10" t="str">
        <f>IF(OR(N736="",D736=""),"",IFERROR(INDEX('Facturi emise'!$H$5:$H$1004,MATCH(N736&amp;"|"&amp;D736,'Facturi emise'!$A$5:$A$1004,0)),""))</f>
        <v/>
      </c>
      <c r="G736" s="24" t="str">
        <f>IF(OR(N736="",D736=""),"",IFERROR(INDEX('Facturi emise'!$I$5:$I$1004,MATCH(N736&amp;"|"&amp;D736,'Facturi emise'!$A$5:$A$1004,0)),""))</f>
        <v/>
      </c>
      <c r="H736" s="6"/>
      <c r="I736" s="14" t="str">
        <f>IF(OR(N736="",D736=""),"",IFERROR(INDEX('Facturi emise'!$J$5:$J$1004,MATCH(N736&amp;"|"&amp;D736,'Facturi emise'!$A$5:$A$1004,0)),""))</f>
        <v/>
      </c>
      <c r="J736" s="25" t="str">
        <f>IF(OR(N736="",D736=""),"",IFERROR(INDEX('Facturi emise'!$K$5:$K$1004,MATCH(N736&amp;"|"&amp;D736,'Facturi emise'!$A$5:$A$1004,0)),""))</f>
        <v/>
      </c>
      <c r="K736" s="26" t="str">
        <f t="shared" si="34"/>
        <v/>
      </c>
      <c r="L736" s="26" t="str">
        <f t="shared" si="35"/>
        <v/>
      </c>
      <c r="M736" s="27" t="str">
        <f>IF(B736="","",TRIM(IF(N736="","Factura storno nu există în registru. ",IF(ISNA(MATCH(N736&amp;"|"&amp;D736,'Facturi emise'!$A$5:$A$1004,0)),"Linia nu există în factura inițială. ",""))&amp;IF(N(H736)&lt;=0,"Lipsește cantitatea stornată. ","")&amp;IF(AND(N(I736)=IFERROR(INDEX('Facturi emise'!$J$5:$J$1004,MATCH(N736&amp;"|"&amp;D736,'Facturi emise'!$A$5:$A$1004,0)),0),SUMIFS($H$5:$H$1004,$N$5:$N$1004,N736,$D$5:$D$1004,D736,$I$5:$I$1004,I736)&gt;N(G736)),"Stornezi mai mult decât s-a facturat. ","")&amp;IF(AND(N(I736)&gt;0,N(I736)&lt;IFERROR(INDEX('Facturi emise'!$J$5:$J$1004,MATCH(N736&amp;"|"&amp;D736,'Facturi emise'!$A$5:$A$1004,0)),0)),"Reducere de preț pe unitate. ","")))</f>
        <v/>
      </c>
      <c r="N736" s="28" t="str">
        <f>IF(B736="","",IFERROR(INDEX('Registru stornări'!$D$5:$D$304,MATCH(B736,'Registru stornări'!$B$5:$B$304,0)),""))</f>
        <v/>
      </c>
    </row>
    <row r="737" spans="1:14" x14ac:dyDescent="0.2">
      <c r="A737" s="1" t="str">
        <f t="shared" si="33"/>
        <v/>
      </c>
      <c r="B737" s="9"/>
      <c r="C737" s="10" t="str">
        <f>IF(B737="","",COUNTIF(INDEX($B:$B,5):B737,B737))</f>
        <v/>
      </c>
      <c r="D737" s="9"/>
      <c r="E737" s="24" t="str">
        <f>IF(OR(N737="",D737=""),"",IFERROR(INDEX('Facturi emise'!$G$5:$G$1004,MATCH(N737&amp;"|"&amp;D737,'Facturi emise'!$A$5:$A$1004,0)),""))</f>
        <v/>
      </c>
      <c r="F737" s="10" t="str">
        <f>IF(OR(N737="",D737=""),"",IFERROR(INDEX('Facturi emise'!$H$5:$H$1004,MATCH(N737&amp;"|"&amp;D737,'Facturi emise'!$A$5:$A$1004,0)),""))</f>
        <v/>
      </c>
      <c r="G737" s="24" t="str">
        <f>IF(OR(N737="",D737=""),"",IFERROR(INDEX('Facturi emise'!$I$5:$I$1004,MATCH(N737&amp;"|"&amp;D737,'Facturi emise'!$A$5:$A$1004,0)),""))</f>
        <v/>
      </c>
      <c r="H737" s="6"/>
      <c r="I737" s="14" t="str">
        <f>IF(OR(N737="",D737=""),"",IFERROR(INDEX('Facturi emise'!$J$5:$J$1004,MATCH(N737&amp;"|"&amp;D737,'Facturi emise'!$A$5:$A$1004,0)),""))</f>
        <v/>
      </c>
      <c r="J737" s="25" t="str">
        <f>IF(OR(N737="",D737=""),"",IFERROR(INDEX('Facturi emise'!$K$5:$K$1004,MATCH(N737&amp;"|"&amp;D737,'Facturi emise'!$A$5:$A$1004,0)),""))</f>
        <v/>
      </c>
      <c r="K737" s="26" t="str">
        <f t="shared" si="34"/>
        <v/>
      </c>
      <c r="L737" s="26" t="str">
        <f t="shared" si="35"/>
        <v/>
      </c>
      <c r="M737" s="27" t="str">
        <f>IF(B737="","",TRIM(IF(N737="","Factura storno nu există în registru. ",IF(ISNA(MATCH(N737&amp;"|"&amp;D737,'Facturi emise'!$A$5:$A$1004,0)),"Linia nu există în factura inițială. ",""))&amp;IF(N(H737)&lt;=0,"Lipsește cantitatea stornată. ","")&amp;IF(AND(N(I737)=IFERROR(INDEX('Facturi emise'!$J$5:$J$1004,MATCH(N737&amp;"|"&amp;D737,'Facturi emise'!$A$5:$A$1004,0)),0),SUMIFS($H$5:$H$1004,$N$5:$N$1004,N737,$D$5:$D$1004,D737,$I$5:$I$1004,I737)&gt;N(G737)),"Stornezi mai mult decât s-a facturat. ","")&amp;IF(AND(N(I737)&gt;0,N(I737)&lt;IFERROR(INDEX('Facturi emise'!$J$5:$J$1004,MATCH(N737&amp;"|"&amp;D737,'Facturi emise'!$A$5:$A$1004,0)),0)),"Reducere de preț pe unitate. ","")))</f>
        <v/>
      </c>
      <c r="N737" s="28" t="str">
        <f>IF(B737="","",IFERROR(INDEX('Registru stornări'!$D$5:$D$304,MATCH(B737,'Registru stornări'!$B$5:$B$304,0)),""))</f>
        <v/>
      </c>
    </row>
    <row r="738" spans="1:14" x14ac:dyDescent="0.2">
      <c r="A738" s="1" t="str">
        <f t="shared" si="33"/>
        <v/>
      </c>
      <c r="B738" s="9"/>
      <c r="C738" s="10" t="str">
        <f>IF(B738="","",COUNTIF(INDEX($B:$B,5):B738,B738))</f>
        <v/>
      </c>
      <c r="D738" s="9"/>
      <c r="E738" s="24" t="str">
        <f>IF(OR(N738="",D738=""),"",IFERROR(INDEX('Facturi emise'!$G$5:$G$1004,MATCH(N738&amp;"|"&amp;D738,'Facturi emise'!$A$5:$A$1004,0)),""))</f>
        <v/>
      </c>
      <c r="F738" s="10" t="str">
        <f>IF(OR(N738="",D738=""),"",IFERROR(INDEX('Facturi emise'!$H$5:$H$1004,MATCH(N738&amp;"|"&amp;D738,'Facturi emise'!$A$5:$A$1004,0)),""))</f>
        <v/>
      </c>
      <c r="G738" s="24" t="str">
        <f>IF(OR(N738="",D738=""),"",IFERROR(INDEX('Facturi emise'!$I$5:$I$1004,MATCH(N738&amp;"|"&amp;D738,'Facturi emise'!$A$5:$A$1004,0)),""))</f>
        <v/>
      </c>
      <c r="H738" s="6"/>
      <c r="I738" s="14" t="str">
        <f>IF(OR(N738="",D738=""),"",IFERROR(INDEX('Facturi emise'!$J$5:$J$1004,MATCH(N738&amp;"|"&amp;D738,'Facturi emise'!$A$5:$A$1004,0)),""))</f>
        <v/>
      </c>
      <c r="J738" s="25" t="str">
        <f>IF(OR(N738="",D738=""),"",IFERROR(INDEX('Facturi emise'!$K$5:$K$1004,MATCH(N738&amp;"|"&amp;D738,'Facturi emise'!$A$5:$A$1004,0)),""))</f>
        <v/>
      </c>
      <c r="K738" s="26" t="str">
        <f t="shared" si="34"/>
        <v/>
      </c>
      <c r="L738" s="26" t="str">
        <f t="shared" si="35"/>
        <v/>
      </c>
      <c r="M738" s="27" t="str">
        <f>IF(B738="","",TRIM(IF(N738="","Factura storno nu există în registru. ",IF(ISNA(MATCH(N738&amp;"|"&amp;D738,'Facturi emise'!$A$5:$A$1004,0)),"Linia nu există în factura inițială. ",""))&amp;IF(N(H738)&lt;=0,"Lipsește cantitatea stornată. ","")&amp;IF(AND(N(I738)=IFERROR(INDEX('Facturi emise'!$J$5:$J$1004,MATCH(N738&amp;"|"&amp;D738,'Facturi emise'!$A$5:$A$1004,0)),0),SUMIFS($H$5:$H$1004,$N$5:$N$1004,N738,$D$5:$D$1004,D738,$I$5:$I$1004,I738)&gt;N(G738)),"Stornezi mai mult decât s-a facturat. ","")&amp;IF(AND(N(I738)&gt;0,N(I738)&lt;IFERROR(INDEX('Facturi emise'!$J$5:$J$1004,MATCH(N738&amp;"|"&amp;D738,'Facturi emise'!$A$5:$A$1004,0)),0)),"Reducere de preț pe unitate. ","")))</f>
        <v/>
      </c>
      <c r="N738" s="28" t="str">
        <f>IF(B738="","",IFERROR(INDEX('Registru stornări'!$D$5:$D$304,MATCH(B738,'Registru stornări'!$B$5:$B$304,0)),""))</f>
        <v/>
      </c>
    </row>
    <row r="739" spans="1:14" x14ac:dyDescent="0.2">
      <c r="A739" s="1" t="str">
        <f t="shared" si="33"/>
        <v/>
      </c>
      <c r="B739" s="9"/>
      <c r="C739" s="10" t="str">
        <f>IF(B739="","",COUNTIF(INDEX($B:$B,5):B739,B739))</f>
        <v/>
      </c>
      <c r="D739" s="9"/>
      <c r="E739" s="24" t="str">
        <f>IF(OR(N739="",D739=""),"",IFERROR(INDEX('Facturi emise'!$G$5:$G$1004,MATCH(N739&amp;"|"&amp;D739,'Facturi emise'!$A$5:$A$1004,0)),""))</f>
        <v/>
      </c>
      <c r="F739" s="10" t="str">
        <f>IF(OR(N739="",D739=""),"",IFERROR(INDEX('Facturi emise'!$H$5:$H$1004,MATCH(N739&amp;"|"&amp;D739,'Facturi emise'!$A$5:$A$1004,0)),""))</f>
        <v/>
      </c>
      <c r="G739" s="24" t="str">
        <f>IF(OR(N739="",D739=""),"",IFERROR(INDEX('Facturi emise'!$I$5:$I$1004,MATCH(N739&amp;"|"&amp;D739,'Facturi emise'!$A$5:$A$1004,0)),""))</f>
        <v/>
      </c>
      <c r="H739" s="6"/>
      <c r="I739" s="14" t="str">
        <f>IF(OR(N739="",D739=""),"",IFERROR(INDEX('Facturi emise'!$J$5:$J$1004,MATCH(N739&amp;"|"&amp;D739,'Facturi emise'!$A$5:$A$1004,0)),""))</f>
        <v/>
      </c>
      <c r="J739" s="25" t="str">
        <f>IF(OR(N739="",D739=""),"",IFERROR(INDEX('Facturi emise'!$K$5:$K$1004,MATCH(N739&amp;"|"&amp;D739,'Facturi emise'!$A$5:$A$1004,0)),""))</f>
        <v/>
      </c>
      <c r="K739" s="26" t="str">
        <f t="shared" si="34"/>
        <v/>
      </c>
      <c r="L739" s="26" t="str">
        <f t="shared" si="35"/>
        <v/>
      </c>
      <c r="M739" s="27" t="str">
        <f>IF(B739="","",TRIM(IF(N739="","Factura storno nu există în registru. ",IF(ISNA(MATCH(N739&amp;"|"&amp;D739,'Facturi emise'!$A$5:$A$1004,0)),"Linia nu există în factura inițială. ",""))&amp;IF(N(H739)&lt;=0,"Lipsește cantitatea stornată. ","")&amp;IF(AND(N(I739)=IFERROR(INDEX('Facturi emise'!$J$5:$J$1004,MATCH(N739&amp;"|"&amp;D739,'Facturi emise'!$A$5:$A$1004,0)),0),SUMIFS($H$5:$H$1004,$N$5:$N$1004,N739,$D$5:$D$1004,D739,$I$5:$I$1004,I739)&gt;N(G739)),"Stornezi mai mult decât s-a facturat. ","")&amp;IF(AND(N(I739)&gt;0,N(I739)&lt;IFERROR(INDEX('Facturi emise'!$J$5:$J$1004,MATCH(N739&amp;"|"&amp;D739,'Facturi emise'!$A$5:$A$1004,0)),0)),"Reducere de preț pe unitate. ","")))</f>
        <v/>
      </c>
      <c r="N739" s="28" t="str">
        <f>IF(B739="","",IFERROR(INDEX('Registru stornări'!$D$5:$D$304,MATCH(B739,'Registru stornări'!$B$5:$B$304,0)),""))</f>
        <v/>
      </c>
    </row>
    <row r="740" spans="1:14" x14ac:dyDescent="0.2">
      <c r="A740" s="1" t="str">
        <f t="shared" si="33"/>
        <v/>
      </c>
      <c r="B740" s="9"/>
      <c r="C740" s="10" t="str">
        <f>IF(B740="","",COUNTIF(INDEX($B:$B,5):B740,B740))</f>
        <v/>
      </c>
      <c r="D740" s="9"/>
      <c r="E740" s="24" t="str">
        <f>IF(OR(N740="",D740=""),"",IFERROR(INDEX('Facturi emise'!$G$5:$G$1004,MATCH(N740&amp;"|"&amp;D740,'Facturi emise'!$A$5:$A$1004,0)),""))</f>
        <v/>
      </c>
      <c r="F740" s="10" t="str">
        <f>IF(OR(N740="",D740=""),"",IFERROR(INDEX('Facturi emise'!$H$5:$H$1004,MATCH(N740&amp;"|"&amp;D740,'Facturi emise'!$A$5:$A$1004,0)),""))</f>
        <v/>
      </c>
      <c r="G740" s="24" t="str">
        <f>IF(OR(N740="",D740=""),"",IFERROR(INDEX('Facturi emise'!$I$5:$I$1004,MATCH(N740&amp;"|"&amp;D740,'Facturi emise'!$A$5:$A$1004,0)),""))</f>
        <v/>
      </c>
      <c r="H740" s="6"/>
      <c r="I740" s="14" t="str">
        <f>IF(OR(N740="",D740=""),"",IFERROR(INDEX('Facturi emise'!$J$5:$J$1004,MATCH(N740&amp;"|"&amp;D740,'Facturi emise'!$A$5:$A$1004,0)),""))</f>
        <v/>
      </c>
      <c r="J740" s="25" t="str">
        <f>IF(OR(N740="",D740=""),"",IFERROR(INDEX('Facturi emise'!$K$5:$K$1004,MATCH(N740&amp;"|"&amp;D740,'Facturi emise'!$A$5:$A$1004,0)),""))</f>
        <v/>
      </c>
      <c r="K740" s="26" t="str">
        <f t="shared" si="34"/>
        <v/>
      </c>
      <c r="L740" s="26" t="str">
        <f t="shared" si="35"/>
        <v/>
      </c>
      <c r="M740" s="27" t="str">
        <f>IF(B740="","",TRIM(IF(N740="","Factura storno nu există în registru. ",IF(ISNA(MATCH(N740&amp;"|"&amp;D740,'Facturi emise'!$A$5:$A$1004,0)),"Linia nu există în factura inițială. ",""))&amp;IF(N(H740)&lt;=0,"Lipsește cantitatea stornată. ","")&amp;IF(AND(N(I740)=IFERROR(INDEX('Facturi emise'!$J$5:$J$1004,MATCH(N740&amp;"|"&amp;D740,'Facturi emise'!$A$5:$A$1004,0)),0),SUMIFS($H$5:$H$1004,$N$5:$N$1004,N740,$D$5:$D$1004,D740,$I$5:$I$1004,I740)&gt;N(G740)),"Stornezi mai mult decât s-a facturat. ","")&amp;IF(AND(N(I740)&gt;0,N(I740)&lt;IFERROR(INDEX('Facturi emise'!$J$5:$J$1004,MATCH(N740&amp;"|"&amp;D740,'Facturi emise'!$A$5:$A$1004,0)),0)),"Reducere de preț pe unitate. ","")))</f>
        <v/>
      </c>
      <c r="N740" s="28" t="str">
        <f>IF(B740="","",IFERROR(INDEX('Registru stornări'!$D$5:$D$304,MATCH(B740,'Registru stornări'!$B$5:$B$304,0)),""))</f>
        <v/>
      </c>
    </row>
    <row r="741" spans="1:14" x14ac:dyDescent="0.2">
      <c r="A741" s="1" t="str">
        <f t="shared" si="33"/>
        <v/>
      </c>
      <c r="B741" s="9"/>
      <c r="C741" s="10" t="str">
        <f>IF(B741="","",COUNTIF(INDEX($B:$B,5):B741,B741))</f>
        <v/>
      </c>
      <c r="D741" s="9"/>
      <c r="E741" s="24" t="str">
        <f>IF(OR(N741="",D741=""),"",IFERROR(INDEX('Facturi emise'!$G$5:$G$1004,MATCH(N741&amp;"|"&amp;D741,'Facturi emise'!$A$5:$A$1004,0)),""))</f>
        <v/>
      </c>
      <c r="F741" s="10" t="str">
        <f>IF(OR(N741="",D741=""),"",IFERROR(INDEX('Facturi emise'!$H$5:$H$1004,MATCH(N741&amp;"|"&amp;D741,'Facturi emise'!$A$5:$A$1004,0)),""))</f>
        <v/>
      </c>
      <c r="G741" s="24" t="str">
        <f>IF(OR(N741="",D741=""),"",IFERROR(INDEX('Facturi emise'!$I$5:$I$1004,MATCH(N741&amp;"|"&amp;D741,'Facturi emise'!$A$5:$A$1004,0)),""))</f>
        <v/>
      </c>
      <c r="H741" s="6"/>
      <c r="I741" s="14" t="str">
        <f>IF(OR(N741="",D741=""),"",IFERROR(INDEX('Facturi emise'!$J$5:$J$1004,MATCH(N741&amp;"|"&amp;D741,'Facturi emise'!$A$5:$A$1004,0)),""))</f>
        <v/>
      </c>
      <c r="J741" s="25" t="str">
        <f>IF(OR(N741="",D741=""),"",IFERROR(INDEX('Facturi emise'!$K$5:$K$1004,MATCH(N741&amp;"|"&amp;D741,'Facturi emise'!$A$5:$A$1004,0)),""))</f>
        <v/>
      </c>
      <c r="K741" s="26" t="str">
        <f t="shared" si="34"/>
        <v/>
      </c>
      <c r="L741" s="26" t="str">
        <f t="shared" si="35"/>
        <v/>
      </c>
      <c r="M741" s="27" t="str">
        <f>IF(B741="","",TRIM(IF(N741="","Factura storno nu există în registru. ",IF(ISNA(MATCH(N741&amp;"|"&amp;D741,'Facturi emise'!$A$5:$A$1004,0)),"Linia nu există în factura inițială. ",""))&amp;IF(N(H741)&lt;=0,"Lipsește cantitatea stornată. ","")&amp;IF(AND(N(I741)=IFERROR(INDEX('Facturi emise'!$J$5:$J$1004,MATCH(N741&amp;"|"&amp;D741,'Facturi emise'!$A$5:$A$1004,0)),0),SUMIFS($H$5:$H$1004,$N$5:$N$1004,N741,$D$5:$D$1004,D741,$I$5:$I$1004,I741)&gt;N(G741)),"Stornezi mai mult decât s-a facturat. ","")&amp;IF(AND(N(I741)&gt;0,N(I741)&lt;IFERROR(INDEX('Facturi emise'!$J$5:$J$1004,MATCH(N741&amp;"|"&amp;D741,'Facturi emise'!$A$5:$A$1004,0)),0)),"Reducere de preț pe unitate. ","")))</f>
        <v/>
      </c>
      <c r="N741" s="28" t="str">
        <f>IF(B741="","",IFERROR(INDEX('Registru stornări'!$D$5:$D$304,MATCH(B741,'Registru stornări'!$B$5:$B$304,0)),""))</f>
        <v/>
      </c>
    </row>
    <row r="742" spans="1:14" x14ac:dyDescent="0.2">
      <c r="A742" s="1" t="str">
        <f t="shared" si="33"/>
        <v/>
      </c>
      <c r="B742" s="9"/>
      <c r="C742" s="10" t="str">
        <f>IF(B742="","",COUNTIF(INDEX($B:$B,5):B742,B742))</f>
        <v/>
      </c>
      <c r="D742" s="9"/>
      <c r="E742" s="24" t="str">
        <f>IF(OR(N742="",D742=""),"",IFERROR(INDEX('Facturi emise'!$G$5:$G$1004,MATCH(N742&amp;"|"&amp;D742,'Facturi emise'!$A$5:$A$1004,0)),""))</f>
        <v/>
      </c>
      <c r="F742" s="10" t="str">
        <f>IF(OR(N742="",D742=""),"",IFERROR(INDEX('Facturi emise'!$H$5:$H$1004,MATCH(N742&amp;"|"&amp;D742,'Facturi emise'!$A$5:$A$1004,0)),""))</f>
        <v/>
      </c>
      <c r="G742" s="24" t="str">
        <f>IF(OR(N742="",D742=""),"",IFERROR(INDEX('Facturi emise'!$I$5:$I$1004,MATCH(N742&amp;"|"&amp;D742,'Facturi emise'!$A$5:$A$1004,0)),""))</f>
        <v/>
      </c>
      <c r="H742" s="6"/>
      <c r="I742" s="14" t="str">
        <f>IF(OR(N742="",D742=""),"",IFERROR(INDEX('Facturi emise'!$J$5:$J$1004,MATCH(N742&amp;"|"&amp;D742,'Facturi emise'!$A$5:$A$1004,0)),""))</f>
        <v/>
      </c>
      <c r="J742" s="25" t="str">
        <f>IF(OR(N742="",D742=""),"",IFERROR(INDEX('Facturi emise'!$K$5:$K$1004,MATCH(N742&amp;"|"&amp;D742,'Facturi emise'!$A$5:$A$1004,0)),""))</f>
        <v/>
      </c>
      <c r="K742" s="26" t="str">
        <f t="shared" si="34"/>
        <v/>
      </c>
      <c r="L742" s="26" t="str">
        <f t="shared" si="35"/>
        <v/>
      </c>
      <c r="M742" s="27" t="str">
        <f>IF(B742="","",TRIM(IF(N742="","Factura storno nu există în registru. ",IF(ISNA(MATCH(N742&amp;"|"&amp;D742,'Facturi emise'!$A$5:$A$1004,0)),"Linia nu există în factura inițială. ",""))&amp;IF(N(H742)&lt;=0,"Lipsește cantitatea stornată. ","")&amp;IF(AND(N(I742)=IFERROR(INDEX('Facturi emise'!$J$5:$J$1004,MATCH(N742&amp;"|"&amp;D742,'Facturi emise'!$A$5:$A$1004,0)),0),SUMIFS($H$5:$H$1004,$N$5:$N$1004,N742,$D$5:$D$1004,D742,$I$5:$I$1004,I742)&gt;N(G742)),"Stornezi mai mult decât s-a facturat. ","")&amp;IF(AND(N(I742)&gt;0,N(I742)&lt;IFERROR(INDEX('Facturi emise'!$J$5:$J$1004,MATCH(N742&amp;"|"&amp;D742,'Facturi emise'!$A$5:$A$1004,0)),0)),"Reducere de preț pe unitate. ","")))</f>
        <v/>
      </c>
      <c r="N742" s="28" t="str">
        <f>IF(B742="","",IFERROR(INDEX('Registru stornări'!$D$5:$D$304,MATCH(B742,'Registru stornări'!$B$5:$B$304,0)),""))</f>
        <v/>
      </c>
    </row>
    <row r="743" spans="1:14" x14ac:dyDescent="0.2">
      <c r="A743" s="1" t="str">
        <f t="shared" si="33"/>
        <v/>
      </c>
      <c r="B743" s="9"/>
      <c r="C743" s="10" t="str">
        <f>IF(B743="","",COUNTIF(INDEX($B:$B,5):B743,B743))</f>
        <v/>
      </c>
      <c r="D743" s="9"/>
      <c r="E743" s="24" t="str">
        <f>IF(OR(N743="",D743=""),"",IFERROR(INDEX('Facturi emise'!$G$5:$G$1004,MATCH(N743&amp;"|"&amp;D743,'Facturi emise'!$A$5:$A$1004,0)),""))</f>
        <v/>
      </c>
      <c r="F743" s="10" t="str">
        <f>IF(OR(N743="",D743=""),"",IFERROR(INDEX('Facturi emise'!$H$5:$H$1004,MATCH(N743&amp;"|"&amp;D743,'Facturi emise'!$A$5:$A$1004,0)),""))</f>
        <v/>
      </c>
      <c r="G743" s="24" t="str">
        <f>IF(OR(N743="",D743=""),"",IFERROR(INDEX('Facturi emise'!$I$5:$I$1004,MATCH(N743&amp;"|"&amp;D743,'Facturi emise'!$A$5:$A$1004,0)),""))</f>
        <v/>
      </c>
      <c r="H743" s="6"/>
      <c r="I743" s="14" t="str">
        <f>IF(OR(N743="",D743=""),"",IFERROR(INDEX('Facturi emise'!$J$5:$J$1004,MATCH(N743&amp;"|"&amp;D743,'Facturi emise'!$A$5:$A$1004,0)),""))</f>
        <v/>
      </c>
      <c r="J743" s="25" t="str">
        <f>IF(OR(N743="",D743=""),"",IFERROR(INDEX('Facturi emise'!$K$5:$K$1004,MATCH(N743&amp;"|"&amp;D743,'Facturi emise'!$A$5:$A$1004,0)),""))</f>
        <v/>
      </c>
      <c r="K743" s="26" t="str">
        <f t="shared" si="34"/>
        <v/>
      </c>
      <c r="L743" s="26" t="str">
        <f t="shared" si="35"/>
        <v/>
      </c>
      <c r="M743" s="27" t="str">
        <f>IF(B743="","",TRIM(IF(N743="","Factura storno nu există în registru. ",IF(ISNA(MATCH(N743&amp;"|"&amp;D743,'Facturi emise'!$A$5:$A$1004,0)),"Linia nu există în factura inițială. ",""))&amp;IF(N(H743)&lt;=0,"Lipsește cantitatea stornată. ","")&amp;IF(AND(N(I743)=IFERROR(INDEX('Facturi emise'!$J$5:$J$1004,MATCH(N743&amp;"|"&amp;D743,'Facturi emise'!$A$5:$A$1004,0)),0),SUMIFS($H$5:$H$1004,$N$5:$N$1004,N743,$D$5:$D$1004,D743,$I$5:$I$1004,I743)&gt;N(G743)),"Stornezi mai mult decât s-a facturat. ","")&amp;IF(AND(N(I743)&gt;0,N(I743)&lt;IFERROR(INDEX('Facturi emise'!$J$5:$J$1004,MATCH(N743&amp;"|"&amp;D743,'Facturi emise'!$A$5:$A$1004,0)),0)),"Reducere de preț pe unitate. ","")))</f>
        <v/>
      </c>
      <c r="N743" s="28" t="str">
        <f>IF(B743="","",IFERROR(INDEX('Registru stornări'!$D$5:$D$304,MATCH(B743,'Registru stornări'!$B$5:$B$304,0)),""))</f>
        <v/>
      </c>
    </row>
    <row r="744" spans="1:14" x14ac:dyDescent="0.2">
      <c r="A744" s="1" t="str">
        <f t="shared" si="33"/>
        <v/>
      </c>
      <c r="B744" s="9"/>
      <c r="C744" s="10" t="str">
        <f>IF(B744="","",COUNTIF(INDEX($B:$B,5):B744,B744))</f>
        <v/>
      </c>
      <c r="D744" s="9"/>
      <c r="E744" s="24" t="str">
        <f>IF(OR(N744="",D744=""),"",IFERROR(INDEX('Facturi emise'!$G$5:$G$1004,MATCH(N744&amp;"|"&amp;D744,'Facturi emise'!$A$5:$A$1004,0)),""))</f>
        <v/>
      </c>
      <c r="F744" s="10" t="str">
        <f>IF(OR(N744="",D744=""),"",IFERROR(INDEX('Facturi emise'!$H$5:$H$1004,MATCH(N744&amp;"|"&amp;D744,'Facturi emise'!$A$5:$A$1004,0)),""))</f>
        <v/>
      </c>
      <c r="G744" s="24" t="str">
        <f>IF(OR(N744="",D744=""),"",IFERROR(INDEX('Facturi emise'!$I$5:$I$1004,MATCH(N744&amp;"|"&amp;D744,'Facturi emise'!$A$5:$A$1004,0)),""))</f>
        <v/>
      </c>
      <c r="H744" s="6"/>
      <c r="I744" s="14" t="str">
        <f>IF(OR(N744="",D744=""),"",IFERROR(INDEX('Facturi emise'!$J$5:$J$1004,MATCH(N744&amp;"|"&amp;D744,'Facturi emise'!$A$5:$A$1004,0)),""))</f>
        <v/>
      </c>
      <c r="J744" s="25" t="str">
        <f>IF(OR(N744="",D744=""),"",IFERROR(INDEX('Facturi emise'!$K$5:$K$1004,MATCH(N744&amp;"|"&amp;D744,'Facturi emise'!$A$5:$A$1004,0)),""))</f>
        <v/>
      </c>
      <c r="K744" s="26" t="str">
        <f t="shared" si="34"/>
        <v/>
      </c>
      <c r="L744" s="26" t="str">
        <f t="shared" si="35"/>
        <v/>
      </c>
      <c r="M744" s="27" t="str">
        <f>IF(B744="","",TRIM(IF(N744="","Factura storno nu există în registru. ",IF(ISNA(MATCH(N744&amp;"|"&amp;D744,'Facturi emise'!$A$5:$A$1004,0)),"Linia nu există în factura inițială. ",""))&amp;IF(N(H744)&lt;=0,"Lipsește cantitatea stornată. ","")&amp;IF(AND(N(I744)=IFERROR(INDEX('Facturi emise'!$J$5:$J$1004,MATCH(N744&amp;"|"&amp;D744,'Facturi emise'!$A$5:$A$1004,0)),0),SUMIFS($H$5:$H$1004,$N$5:$N$1004,N744,$D$5:$D$1004,D744,$I$5:$I$1004,I744)&gt;N(G744)),"Stornezi mai mult decât s-a facturat. ","")&amp;IF(AND(N(I744)&gt;0,N(I744)&lt;IFERROR(INDEX('Facturi emise'!$J$5:$J$1004,MATCH(N744&amp;"|"&amp;D744,'Facturi emise'!$A$5:$A$1004,0)),0)),"Reducere de preț pe unitate. ","")))</f>
        <v/>
      </c>
      <c r="N744" s="28" t="str">
        <f>IF(B744="","",IFERROR(INDEX('Registru stornări'!$D$5:$D$304,MATCH(B744,'Registru stornări'!$B$5:$B$304,0)),""))</f>
        <v/>
      </c>
    </row>
    <row r="745" spans="1:14" x14ac:dyDescent="0.2">
      <c r="A745" s="1" t="str">
        <f t="shared" si="33"/>
        <v/>
      </c>
      <c r="B745" s="9"/>
      <c r="C745" s="10" t="str">
        <f>IF(B745="","",COUNTIF(INDEX($B:$B,5):B745,B745))</f>
        <v/>
      </c>
      <c r="D745" s="9"/>
      <c r="E745" s="24" t="str">
        <f>IF(OR(N745="",D745=""),"",IFERROR(INDEX('Facturi emise'!$G$5:$G$1004,MATCH(N745&amp;"|"&amp;D745,'Facturi emise'!$A$5:$A$1004,0)),""))</f>
        <v/>
      </c>
      <c r="F745" s="10" t="str">
        <f>IF(OR(N745="",D745=""),"",IFERROR(INDEX('Facturi emise'!$H$5:$H$1004,MATCH(N745&amp;"|"&amp;D745,'Facturi emise'!$A$5:$A$1004,0)),""))</f>
        <v/>
      </c>
      <c r="G745" s="24" t="str">
        <f>IF(OR(N745="",D745=""),"",IFERROR(INDEX('Facturi emise'!$I$5:$I$1004,MATCH(N745&amp;"|"&amp;D745,'Facturi emise'!$A$5:$A$1004,0)),""))</f>
        <v/>
      </c>
      <c r="H745" s="6"/>
      <c r="I745" s="14" t="str">
        <f>IF(OR(N745="",D745=""),"",IFERROR(INDEX('Facturi emise'!$J$5:$J$1004,MATCH(N745&amp;"|"&amp;D745,'Facturi emise'!$A$5:$A$1004,0)),""))</f>
        <v/>
      </c>
      <c r="J745" s="25" t="str">
        <f>IF(OR(N745="",D745=""),"",IFERROR(INDEX('Facturi emise'!$K$5:$K$1004,MATCH(N745&amp;"|"&amp;D745,'Facturi emise'!$A$5:$A$1004,0)),""))</f>
        <v/>
      </c>
      <c r="K745" s="26" t="str">
        <f t="shared" si="34"/>
        <v/>
      </c>
      <c r="L745" s="26" t="str">
        <f t="shared" si="35"/>
        <v/>
      </c>
      <c r="M745" s="27" t="str">
        <f>IF(B745="","",TRIM(IF(N745="","Factura storno nu există în registru. ",IF(ISNA(MATCH(N745&amp;"|"&amp;D745,'Facturi emise'!$A$5:$A$1004,0)),"Linia nu există în factura inițială. ",""))&amp;IF(N(H745)&lt;=0,"Lipsește cantitatea stornată. ","")&amp;IF(AND(N(I745)=IFERROR(INDEX('Facturi emise'!$J$5:$J$1004,MATCH(N745&amp;"|"&amp;D745,'Facturi emise'!$A$5:$A$1004,0)),0),SUMIFS($H$5:$H$1004,$N$5:$N$1004,N745,$D$5:$D$1004,D745,$I$5:$I$1004,I745)&gt;N(G745)),"Stornezi mai mult decât s-a facturat. ","")&amp;IF(AND(N(I745)&gt;0,N(I745)&lt;IFERROR(INDEX('Facturi emise'!$J$5:$J$1004,MATCH(N745&amp;"|"&amp;D745,'Facturi emise'!$A$5:$A$1004,0)),0)),"Reducere de preț pe unitate. ","")))</f>
        <v/>
      </c>
      <c r="N745" s="28" t="str">
        <f>IF(B745="","",IFERROR(INDEX('Registru stornări'!$D$5:$D$304,MATCH(B745,'Registru stornări'!$B$5:$B$304,0)),""))</f>
        <v/>
      </c>
    </row>
    <row r="746" spans="1:14" x14ac:dyDescent="0.2">
      <c r="A746" s="1" t="str">
        <f t="shared" si="33"/>
        <v/>
      </c>
      <c r="B746" s="9"/>
      <c r="C746" s="10" t="str">
        <f>IF(B746="","",COUNTIF(INDEX($B:$B,5):B746,B746))</f>
        <v/>
      </c>
      <c r="D746" s="9"/>
      <c r="E746" s="24" t="str">
        <f>IF(OR(N746="",D746=""),"",IFERROR(INDEX('Facturi emise'!$G$5:$G$1004,MATCH(N746&amp;"|"&amp;D746,'Facturi emise'!$A$5:$A$1004,0)),""))</f>
        <v/>
      </c>
      <c r="F746" s="10" t="str">
        <f>IF(OR(N746="",D746=""),"",IFERROR(INDEX('Facturi emise'!$H$5:$H$1004,MATCH(N746&amp;"|"&amp;D746,'Facturi emise'!$A$5:$A$1004,0)),""))</f>
        <v/>
      </c>
      <c r="G746" s="24" t="str">
        <f>IF(OR(N746="",D746=""),"",IFERROR(INDEX('Facturi emise'!$I$5:$I$1004,MATCH(N746&amp;"|"&amp;D746,'Facturi emise'!$A$5:$A$1004,0)),""))</f>
        <v/>
      </c>
      <c r="H746" s="6"/>
      <c r="I746" s="14" t="str">
        <f>IF(OR(N746="",D746=""),"",IFERROR(INDEX('Facturi emise'!$J$5:$J$1004,MATCH(N746&amp;"|"&amp;D746,'Facturi emise'!$A$5:$A$1004,0)),""))</f>
        <v/>
      </c>
      <c r="J746" s="25" t="str">
        <f>IF(OR(N746="",D746=""),"",IFERROR(INDEX('Facturi emise'!$K$5:$K$1004,MATCH(N746&amp;"|"&amp;D746,'Facturi emise'!$A$5:$A$1004,0)),""))</f>
        <v/>
      </c>
      <c r="K746" s="26" t="str">
        <f t="shared" si="34"/>
        <v/>
      </c>
      <c r="L746" s="26" t="str">
        <f t="shared" si="35"/>
        <v/>
      </c>
      <c r="M746" s="27" t="str">
        <f>IF(B746="","",TRIM(IF(N746="","Factura storno nu există în registru. ",IF(ISNA(MATCH(N746&amp;"|"&amp;D746,'Facturi emise'!$A$5:$A$1004,0)),"Linia nu există în factura inițială. ",""))&amp;IF(N(H746)&lt;=0,"Lipsește cantitatea stornată. ","")&amp;IF(AND(N(I746)=IFERROR(INDEX('Facturi emise'!$J$5:$J$1004,MATCH(N746&amp;"|"&amp;D746,'Facturi emise'!$A$5:$A$1004,0)),0),SUMIFS($H$5:$H$1004,$N$5:$N$1004,N746,$D$5:$D$1004,D746,$I$5:$I$1004,I746)&gt;N(G746)),"Stornezi mai mult decât s-a facturat. ","")&amp;IF(AND(N(I746)&gt;0,N(I746)&lt;IFERROR(INDEX('Facturi emise'!$J$5:$J$1004,MATCH(N746&amp;"|"&amp;D746,'Facturi emise'!$A$5:$A$1004,0)),0)),"Reducere de preț pe unitate. ","")))</f>
        <v/>
      </c>
      <c r="N746" s="28" t="str">
        <f>IF(B746="","",IFERROR(INDEX('Registru stornări'!$D$5:$D$304,MATCH(B746,'Registru stornări'!$B$5:$B$304,0)),""))</f>
        <v/>
      </c>
    </row>
    <row r="747" spans="1:14" x14ac:dyDescent="0.2">
      <c r="A747" s="1" t="str">
        <f t="shared" si="33"/>
        <v/>
      </c>
      <c r="B747" s="9"/>
      <c r="C747" s="10" t="str">
        <f>IF(B747="","",COUNTIF(INDEX($B:$B,5):B747,B747))</f>
        <v/>
      </c>
      <c r="D747" s="9"/>
      <c r="E747" s="24" t="str">
        <f>IF(OR(N747="",D747=""),"",IFERROR(INDEX('Facturi emise'!$G$5:$G$1004,MATCH(N747&amp;"|"&amp;D747,'Facturi emise'!$A$5:$A$1004,0)),""))</f>
        <v/>
      </c>
      <c r="F747" s="10" t="str">
        <f>IF(OR(N747="",D747=""),"",IFERROR(INDEX('Facturi emise'!$H$5:$H$1004,MATCH(N747&amp;"|"&amp;D747,'Facturi emise'!$A$5:$A$1004,0)),""))</f>
        <v/>
      </c>
      <c r="G747" s="24" t="str">
        <f>IF(OR(N747="",D747=""),"",IFERROR(INDEX('Facturi emise'!$I$5:$I$1004,MATCH(N747&amp;"|"&amp;D747,'Facturi emise'!$A$5:$A$1004,0)),""))</f>
        <v/>
      </c>
      <c r="H747" s="6"/>
      <c r="I747" s="14" t="str">
        <f>IF(OR(N747="",D747=""),"",IFERROR(INDEX('Facturi emise'!$J$5:$J$1004,MATCH(N747&amp;"|"&amp;D747,'Facturi emise'!$A$5:$A$1004,0)),""))</f>
        <v/>
      </c>
      <c r="J747" s="25" t="str">
        <f>IF(OR(N747="",D747=""),"",IFERROR(INDEX('Facturi emise'!$K$5:$K$1004,MATCH(N747&amp;"|"&amp;D747,'Facturi emise'!$A$5:$A$1004,0)),""))</f>
        <v/>
      </c>
      <c r="K747" s="26" t="str">
        <f t="shared" si="34"/>
        <v/>
      </c>
      <c r="L747" s="26" t="str">
        <f t="shared" si="35"/>
        <v/>
      </c>
      <c r="M747" s="27" t="str">
        <f>IF(B747="","",TRIM(IF(N747="","Factura storno nu există în registru. ",IF(ISNA(MATCH(N747&amp;"|"&amp;D747,'Facturi emise'!$A$5:$A$1004,0)),"Linia nu există în factura inițială. ",""))&amp;IF(N(H747)&lt;=0,"Lipsește cantitatea stornată. ","")&amp;IF(AND(N(I747)=IFERROR(INDEX('Facturi emise'!$J$5:$J$1004,MATCH(N747&amp;"|"&amp;D747,'Facturi emise'!$A$5:$A$1004,0)),0),SUMIFS($H$5:$H$1004,$N$5:$N$1004,N747,$D$5:$D$1004,D747,$I$5:$I$1004,I747)&gt;N(G747)),"Stornezi mai mult decât s-a facturat. ","")&amp;IF(AND(N(I747)&gt;0,N(I747)&lt;IFERROR(INDEX('Facturi emise'!$J$5:$J$1004,MATCH(N747&amp;"|"&amp;D747,'Facturi emise'!$A$5:$A$1004,0)),0)),"Reducere de preț pe unitate. ","")))</f>
        <v/>
      </c>
      <c r="N747" s="28" t="str">
        <f>IF(B747="","",IFERROR(INDEX('Registru stornări'!$D$5:$D$304,MATCH(B747,'Registru stornări'!$B$5:$B$304,0)),""))</f>
        <v/>
      </c>
    </row>
    <row r="748" spans="1:14" x14ac:dyDescent="0.2">
      <c r="A748" s="1" t="str">
        <f t="shared" si="33"/>
        <v/>
      </c>
      <c r="B748" s="9"/>
      <c r="C748" s="10" t="str">
        <f>IF(B748="","",COUNTIF(INDEX($B:$B,5):B748,B748))</f>
        <v/>
      </c>
      <c r="D748" s="9"/>
      <c r="E748" s="24" t="str">
        <f>IF(OR(N748="",D748=""),"",IFERROR(INDEX('Facturi emise'!$G$5:$G$1004,MATCH(N748&amp;"|"&amp;D748,'Facturi emise'!$A$5:$A$1004,0)),""))</f>
        <v/>
      </c>
      <c r="F748" s="10" t="str">
        <f>IF(OR(N748="",D748=""),"",IFERROR(INDEX('Facturi emise'!$H$5:$H$1004,MATCH(N748&amp;"|"&amp;D748,'Facturi emise'!$A$5:$A$1004,0)),""))</f>
        <v/>
      </c>
      <c r="G748" s="24" t="str">
        <f>IF(OR(N748="",D748=""),"",IFERROR(INDEX('Facturi emise'!$I$5:$I$1004,MATCH(N748&amp;"|"&amp;D748,'Facturi emise'!$A$5:$A$1004,0)),""))</f>
        <v/>
      </c>
      <c r="H748" s="6"/>
      <c r="I748" s="14" t="str">
        <f>IF(OR(N748="",D748=""),"",IFERROR(INDEX('Facturi emise'!$J$5:$J$1004,MATCH(N748&amp;"|"&amp;D748,'Facturi emise'!$A$5:$A$1004,0)),""))</f>
        <v/>
      </c>
      <c r="J748" s="25" t="str">
        <f>IF(OR(N748="",D748=""),"",IFERROR(INDEX('Facturi emise'!$K$5:$K$1004,MATCH(N748&amp;"|"&amp;D748,'Facturi emise'!$A$5:$A$1004,0)),""))</f>
        <v/>
      </c>
      <c r="K748" s="26" t="str">
        <f t="shared" si="34"/>
        <v/>
      </c>
      <c r="L748" s="26" t="str">
        <f t="shared" si="35"/>
        <v/>
      </c>
      <c r="M748" s="27" t="str">
        <f>IF(B748="","",TRIM(IF(N748="","Factura storno nu există în registru. ",IF(ISNA(MATCH(N748&amp;"|"&amp;D748,'Facturi emise'!$A$5:$A$1004,0)),"Linia nu există în factura inițială. ",""))&amp;IF(N(H748)&lt;=0,"Lipsește cantitatea stornată. ","")&amp;IF(AND(N(I748)=IFERROR(INDEX('Facturi emise'!$J$5:$J$1004,MATCH(N748&amp;"|"&amp;D748,'Facturi emise'!$A$5:$A$1004,0)),0),SUMIFS($H$5:$H$1004,$N$5:$N$1004,N748,$D$5:$D$1004,D748,$I$5:$I$1004,I748)&gt;N(G748)),"Stornezi mai mult decât s-a facturat. ","")&amp;IF(AND(N(I748)&gt;0,N(I748)&lt;IFERROR(INDEX('Facturi emise'!$J$5:$J$1004,MATCH(N748&amp;"|"&amp;D748,'Facturi emise'!$A$5:$A$1004,0)),0)),"Reducere de preț pe unitate. ","")))</f>
        <v/>
      </c>
      <c r="N748" s="28" t="str">
        <f>IF(B748="","",IFERROR(INDEX('Registru stornări'!$D$5:$D$304,MATCH(B748,'Registru stornări'!$B$5:$B$304,0)),""))</f>
        <v/>
      </c>
    </row>
    <row r="749" spans="1:14" x14ac:dyDescent="0.2">
      <c r="A749" s="1" t="str">
        <f t="shared" si="33"/>
        <v/>
      </c>
      <c r="B749" s="9"/>
      <c r="C749" s="10" t="str">
        <f>IF(B749="","",COUNTIF(INDEX($B:$B,5):B749,B749))</f>
        <v/>
      </c>
      <c r="D749" s="9"/>
      <c r="E749" s="24" t="str">
        <f>IF(OR(N749="",D749=""),"",IFERROR(INDEX('Facturi emise'!$G$5:$G$1004,MATCH(N749&amp;"|"&amp;D749,'Facturi emise'!$A$5:$A$1004,0)),""))</f>
        <v/>
      </c>
      <c r="F749" s="10" t="str">
        <f>IF(OR(N749="",D749=""),"",IFERROR(INDEX('Facturi emise'!$H$5:$H$1004,MATCH(N749&amp;"|"&amp;D749,'Facturi emise'!$A$5:$A$1004,0)),""))</f>
        <v/>
      </c>
      <c r="G749" s="24" t="str">
        <f>IF(OR(N749="",D749=""),"",IFERROR(INDEX('Facturi emise'!$I$5:$I$1004,MATCH(N749&amp;"|"&amp;D749,'Facturi emise'!$A$5:$A$1004,0)),""))</f>
        <v/>
      </c>
      <c r="H749" s="6"/>
      <c r="I749" s="14" t="str">
        <f>IF(OR(N749="",D749=""),"",IFERROR(INDEX('Facturi emise'!$J$5:$J$1004,MATCH(N749&amp;"|"&amp;D749,'Facturi emise'!$A$5:$A$1004,0)),""))</f>
        <v/>
      </c>
      <c r="J749" s="25" t="str">
        <f>IF(OR(N749="",D749=""),"",IFERROR(INDEX('Facturi emise'!$K$5:$K$1004,MATCH(N749&amp;"|"&amp;D749,'Facturi emise'!$A$5:$A$1004,0)),""))</f>
        <v/>
      </c>
      <c r="K749" s="26" t="str">
        <f t="shared" si="34"/>
        <v/>
      </c>
      <c r="L749" s="26" t="str">
        <f t="shared" si="35"/>
        <v/>
      </c>
      <c r="M749" s="27" t="str">
        <f>IF(B749="","",TRIM(IF(N749="","Factura storno nu există în registru. ",IF(ISNA(MATCH(N749&amp;"|"&amp;D749,'Facturi emise'!$A$5:$A$1004,0)),"Linia nu există în factura inițială. ",""))&amp;IF(N(H749)&lt;=0,"Lipsește cantitatea stornată. ","")&amp;IF(AND(N(I749)=IFERROR(INDEX('Facturi emise'!$J$5:$J$1004,MATCH(N749&amp;"|"&amp;D749,'Facturi emise'!$A$5:$A$1004,0)),0),SUMIFS($H$5:$H$1004,$N$5:$N$1004,N749,$D$5:$D$1004,D749,$I$5:$I$1004,I749)&gt;N(G749)),"Stornezi mai mult decât s-a facturat. ","")&amp;IF(AND(N(I749)&gt;0,N(I749)&lt;IFERROR(INDEX('Facturi emise'!$J$5:$J$1004,MATCH(N749&amp;"|"&amp;D749,'Facturi emise'!$A$5:$A$1004,0)),0)),"Reducere de preț pe unitate. ","")))</f>
        <v/>
      </c>
      <c r="N749" s="28" t="str">
        <f>IF(B749="","",IFERROR(INDEX('Registru stornări'!$D$5:$D$304,MATCH(B749,'Registru stornări'!$B$5:$B$304,0)),""))</f>
        <v/>
      </c>
    </row>
    <row r="750" spans="1:14" x14ac:dyDescent="0.2">
      <c r="A750" s="1" t="str">
        <f t="shared" si="33"/>
        <v/>
      </c>
      <c r="B750" s="9"/>
      <c r="C750" s="10" t="str">
        <f>IF(B750="","",COUNTIF(INDEX($B:$B,5):B750,B750))</f>
        <v/>
      </c>
      <c r="D750" s="9"/>
      <c r="E750" s="24" t="str">
        <f>IF(OR(N750="",D750=""),"",IFERROR(INDEX('Facturi emise'!$G$5:$G$1004,MATCH(N750&amp;"|"&amp;D750,'Facturi emise'!$A$5:$A$1004,0)),""))</f>
        <v/>
      </c>
      <c r="F750" s="10" t="str">
        <f>IF(OR(N750="",D750=""),"",IFERROR(INDEX('Facturi emise'!$H$5:$H$1004,MATCH(N750&amp;"|"&amp;D750,'Facturi emise'!$A$5:$A$1004,0)),""))</f>
        <v/>
      </c>
      <c r="G750" s="24" t="str">
        <f>IF(OR(N750="",D750=""),"",IFERROR(INDEX('Facturi emise'!$I$5:$I$1004,MATCH(N750&amp;"|"&amp;D750,'Facturi emise'!$A$5:$A$1004,0)),""))</f>
        <v/>
      </c>
      <c r="H750" s="6"/>
      <c r="I750" s="14" t="str">
        <f>IF(OR(N750="",D750=""),"",IFERROR(INDEX('Facturi emise'!$J$5:$J$1004,MATCH(N750&amp;"|"&amp;D750,'Facturi emise'!$A$5:$A$1004,0)),""))</f>
        <v/>
      </c>
      <c r="J750" s="25" t="str">
        <f>IF(OR(N750="",D750=""),"",IFERROR(INDEX('Facturi emise'!$K$5:$K$1004,MATCH(N750&amp;"|"&amp;D750,'Facturi emise'!$A$5:$A$1004,0)),""))</f>
        <v/>
      </c>
      <c r="K750" s="26" t="str">
        <f t="shared" si="34"/>
        <v/>
      </c>
      <c r="L750" s="26" t="str">
        <f t="shared" si="35"/>
        <v/>
      </c>
      <c r="M750" s="27" t="str">
        <f>IF(B750="","",TRIM(IF(N750="","Factura storno nu există în registru. ",IF(ISNA(MATCH(N750&amp;"|"&amp;D750,'Facturi emise'!$A$5:$A$1004,0)),"Linia nu există în factura inițială. ",""))&amp;IF(N(H750)&lt;=0,"Lipsește cantitatea stornată. ","")&amp;IF(AND(N(I750)=IFERROR(INDEX('Facturi emise'!$J$5:$J$1004,MATCH(N750&amp;"|"&amp;D750,'Facturi emise'!$A$5:$A$1004,0)),0),SUMIFS($H$5:$H$1004,$N$5:$N$1004,N750,$D$5:$D$1004,D750,$I$5:$I$1004,I750)&gt;N(G750)),"Stornezi mai mult decât s-a facturat. ","")&amp;IF(AND(N(I750)&gt;0,N(I750)&lt;IFERROR(INDEX('Facturi emise'!$J$5:$J$1004,MATCH(N750&amp;"|"&amp;D750,'Facturi emise'!$A$5:$A$1004,0)),0)),"Reducere de preț pe unitate. ","")))</f>
        <v/>
      </c>
      <c r="N750" s="28" t="str">
        <f>IF(B750="","",IFERROR(INDEX('Registru stornări'!$D$5:$D$304,MATCH(B750,'Registru stornări'!$B$5:$B$304,0)),""))</f>
        <v/>
      </c>
    </row>
    <row r="751" spans="1:14" x14ac:dyDescent="0.2">
      <c r="A751" s="1" t="str">
        <f t="shared" si="33"/>
        <v/>
      </c>
      <c r="B751" s="9"/>
      <c r="C751" s="10" t="str">
        <f>IF(B751="","",COUNTIF(INDEX($B:$B,5):B751,B751))</f>
        <v/>
      </c>
      <c r="D751" s="9"/>
      <c r="E751" s="24" t="str">
        <f>IF(OR(N751="",D751=""),"",IFERROR(INDEX('Facturi emise'!$G$5:$G$1004,MATCH(N751&amp;"|"&amp;D751,'Facturi emise'!$A$5:$A$1004,0)),""))</f>
        <v/>
      </c>
      <c r="F751" s="10" t="str">
        <f>IF(OR(N751="",D751=""),"",IFERROR(INDEX('Facturi emise'!$H$5:$H$1004,MATCH(N751&amp;"|"&amp;D751,'Facturi emise'!$A$5:$A$1004,0)),""))</f>
        <v/>
      </c>
      <c r="G751" s="24" t="str">
        <f>IF(OR(N751="",D751=""),"",IFERROR(INDEX('Facturi emise'!$I$5:$I$1004,MATCH(N751&amp;"|"&amp;D751,'Facturi emise'!$A$5:$A$1004,0)),""))</f>
        <v/>
      </c>
      <c r="H751" s="6"/>
      <c r="I751" s="14" t="str">
        <f>IF(OR(N751="",D751=""),"",IFERROR(INDEX('Facturi emise'!$J$5:$J$1004,MATCH(N751&amp;"|"&amp;D751,'Facturi emise'!$A$5:$A$1004,0)),""))</f>
        <v/>
      </c>
      <c r="J751" s="25" t="str">
        <f>IF(OR(N751="",D751=""),"",IFERROR(INDEX('Facturi emise'!$K$5:$K$1004,MATCH(N751&amp;"|"&amp;D751,'Facturi emise'!$A$5:$A$1004,0)),""))</f>
        <v/>
      </c>
      <c r="K751" s="26" t="str">
        <f t="shared" si="34"/>
        <v/>
      </c>
      <c r="L751" s="26" t="str">
        <f t="shared" si="35"/>
        <v/>
      </c>
      <c r="M751" s="27" t="str">
        <f>IF(B751="","",TRIM(IF(N751="","Factura storno nu există în registru. ",IF(ISNA(MATCH(N751&amp;"|"&amp;D751,'Facturi emise'!$A$5:$A$1004,0)),"Linia nu există în factura inițială. ",""))&amp;IF(N(H751)&lt;=0,"Lipsește cantitatea stornată. ","")&amp;IF(AND(N(I751)=IFERROR(INDEX('Facturi emise'!$J$5:$J$1004,MATCH(N751&amp;"|"&amp;D751,'Facturi emise'!$A$5:$A$1004,0)),0),SUMIFS($H$5:$H$1004,$N$5:$N$1004,N751,$D$5:$D$1004,D751,$I$5:$I$1004,I751)&gt;N(G751)),"Stornezi mai mult decât s-a facturat. ","")&amp;IF(AND(N(I751)&gt;0,N(I751)&lt;IFERROR(INDEX('Facturi emise'!$J$5:$J$1004,MATCH(N751&amp;"|"&amp;D751,'Facturi emise'!$A$5:$A$1004,0)),0)),"Reducere de preț pe unitate. ","")))</f>
        <v/>
      </c>
      <c r="N751" s="28" t="str">
        <f>IF(B751="","",IFERROR(INDEX('Registru stornări'!$D$5:$D$304,MATCH(B751,'Registru stornări'!$B$5:$B$304,0)),""))</f>
        <v/>
      </c>
    </row>
    <row r="752" spans="1:14" x14ac:dyDescent="0.2">
      <c r="A752" s="1" t="str">
        <f t="shared" si="33"/>
        <v/>
      </c>
      <c r="B752" s="9"/>
      <c r="C752" s="10" t="str">
        <f>IF(B752="","",COUNTIF(INDEX($B:$B,5):B752,B752))</f>
        <v/>
      </c>
      <c r="D752" s="9"/>
      <c r="E752" s="24" t="str">
        <f>IF(OR(N752="",D752=""),"",IFERROR(INDEX('Facturi emise'!$G$5:$G$1004,MATCH(N752&amp;"|"&amp;D752,'Facturi emise'!$A$5:$A$1004,0)),""))</f>
        <v/>
      </c>
      <c r="F752" s="10" t="str">
        <f>IF(OR(N752="",D752=""),"",IFERROR(INDEX('Facturi emise'!$H$5:$H$1004,MATCH(N752&amp;"|"&amp;D752,'Facturi emise'!$A$5:$A$1004,0)),""))</f>
        <v/>
      </c>
      <c r="G752" s="24" t="str">
        <f>IF(OR(N752="",D752=""),"",IFERROR(INDEX('Facturi emise'!$I$5:$I$1004,MATCH(N752&amp;"|"&amp;D752,'Facturi emise'!$A$5:$A$1004,0)),""))</f>
        <v/>
      </c>
      <c r="H752" s="6"/>
      <c r="I752" s="14" t="str">
        <f>IF(OR(N752="",D752=""),"",IFERROR(INDEX('Facturi emise'!$J$5:$J$1004,MATCH(N752&amp;"|"&amp;D752,'Facturi emise'!$A$5:$A$1004,0)),""))</f>
        <v/>
      </c>
      <c r="J752" s="25" t="str">
        <f>IF(OR(N752="",D752=""),"",IFERROR(INDEX('Facturi emise'!$K$5:$K$1004,MATCH(N752&amp;"|"&amp;D752,'Facturi emise'!$A$5:$A$1004,0)),""))</f>
        <v/>
      </c>
      <c r="K752" s="26" t="str">
        <f t="shared" si="34"/>
        <v/>
      </c>
      <c r="L752" s="26" t="str">
        <f t="shared" si="35"/>
        <v/>
      </c>
      <c r="M752" s="27" t="str">
        <f>IF(B752="","",TRIM(IF(N752="","Factura storno nu există în registru. ",IF(ISNA(MATCH(N752&amp;"|"&amp;D752,'Facturi emise'!$A$5:$A$1004,0)),"Linia nu există în factura inițială. ",""))&amp;IF(N(H752)&lt;=0,"Lipsește cantitatea stornată. ","")&amp;IF(AND(N(I752)=IFERROR(INDEX('Facturi emise'!$J$5:$J$1004,MATCH(N752&amp;"|"&amp;D752,'Facturi emise'!$A$5:$A$1004,0)),0),SUMIFS($H$5:$H$1004,$N$5:$N$1004,N752,$D$5:$D$1004,D752,$I$5:$I$1004,I752)&gt;N(G752)),"Stornezi mai mult decât s-a facturat. ","")&amp;IF(AND(N(I752)&gt;0,N(I752)&lt;IFERROR(INDEX('Facturi emise'!$J$5:$J$1004,MATCH(N752&amp;"|"&amp;D752,'Facturi emise'!$A$5:$A$1004,0)),0)),"Reducere de preț pe unitate. ","")))</f>
        <v/>
      </c>
      <c r="N752" s="28" t="str">
        <f>IF(B752="","",IFERROR(INDEX('Registru stornări'!$D$5:$D$304,MATCH(B752,'Registru stornări'!$B$5:$B$304,0)),""))</f>
        <v/>
      </c>
    </row>
    <row r="753" spans="1:14" x14ac:dyDescent="0.2">
      <c r="A753" s="1" t="str">
        <f t="shared" si="33"/>
        <v/>
      </c>
      <c r="B753" s="9"/>
      <c r="C753" s="10" t="str">
        <f>IF(B753="","",COUNTIF(INDEX($B:$B,5):B753,B753))</f>
        <v/>
      </c>
      <c r="D753" s="9"/>
      <c r="E753" s="24" t="str">
        <f>IF(OR(N753="",D753=""),"",IFERROR(INDEX('Facturi emise'!$G$5:$G$1004,MATCH(N753&amp;"|"&amp;D753,'Facturi emise'!$A$5:$A$1004,0)),""))</f>
        <v/>
      </c>
      <c r="F753" s="10" t="str">
        <f>IF(OR(N753="",D753=""),"",IFERROR(INDEX('Facturi emise'!$H$5:$H$1004,MATCH(N753&amp;"|"&amp;D753,'Facturi emise'!$A$5:$A$1004,0)),""))</f>
        <v/>
      </c>
      <c r="G753" s="24" t="str">
        <f>IF(OR(N753="",D753=""),"",IFERROR(INDEX('Facturi emise'!$I$5:$I$1004,MATCH(N753&amp;"|"&amp;D753,'Facturi emise'!$A$5:$A$1004,0)),""))</f>
        <v/>
      </c>
      <c r="H753" s="6"/>
      <c r="I753" s="14" t="str">
        <f>IF(OR(N753="",D753=""),"",IFERROR(INDEX('Facturi emise'!$J$5:$J$1004,MATCH(N753&amp;"|"&amp;D753,'Facturi emise'!$A$5:$A$1004,0)),""))</f>
        <v/>
      </c>
      <c r="J753" s="25" t="str">
        <f>IF(OR(N753="",D753=""),"",IFERROR(INDEX('Facturi emise'!$K$5:$K$1004,MATCH(N753&amp;"|"&amp;D753,'Facturi emise'!$A$5:$A$1004,0)),""))</f>
        <v/>
      </c>
      <c r="K753" s="26" t="str">
        <f t="shared" si="34"/>
        <v/>
      </c>
      <c r="L753" s="26" t="str">
        <f t="shared" si="35"/>
        <v/>
      </c>
      <c r="M753" s="27" t="str">
        <f>IF(B753="","",TRIM(IF(N753="","Factura storno nu există în registru. ",IF(ISNA(MATCH(N753&amp;"|"&amp;D753,'Facturi emise'!$A$5:$A$1004,0)),"Linia nu există în factura inițială. ",""))&amp;IF(N(H753)&lt;=0,"Lipsește cantitatea stornată. ","")&amp;IF(AND(N(I753)=IFERROR(INDEX('Facturi emise'!$J$5:$J$1004,MATCH(N753&amp;"|"&amp;D753,'Facturi emise'!$A$5:$A$1004,0)),0),SUMIFS($H$5:$H$1004,$N$5:$N$1004,N753,$D$5:$D$1004,D753,$I$5:$I$1004,I753)&gt;N(G753)),"Stornezi mai mult decât s-a facturat. ","")&amp;IF(AND(N(I753)&gt;0,N(I753)&lt;IFERROR(INDEX('Facturi emise'!$J$5:$J$1004,MATCH(N753&amp;"|"&amp;D753,'Facturi emise'!$A$5:$A$1004,0)),0)),"Reducere de preț pe unitate. ","")))</f>
        <v/>
      </c>
      <c r="N753" s="28" t="str">
        <f>IF(B753="","",IFERROR(INDEX('Registru stornări'!$D$5:$D$304,MATCH(B753,'Registru stornări'!$B$5:$B$304,0)),""))</f>
        <v/>
      </c>
    </row>
    <row r="754" spans="1:14" x14ac:dyDescent="0.2">
      <c r="A754" s="1" t="str">
        <f t="shared" si="33"/>
        <v/>
      </c>
      <c r="B754" s="9"/>
      <c r="C754" s="10" t="str">
        <f>IF(B754="","",COUNTIF(INDEX($B:$B,5):B754,B754))</f>
        <v/>
      </c>
      <c r="D754" s="9"/>
      <c r="E754" s="24" t="str">
        <f>IF(OR(N754="",D754=""),"",IFERROR(INDEX('Facturi emise'!$G$5:$G$1004,MATCH(N754&amp;"|"&amp;D754,'Facturi emise'!$A$5:$A$1004,0)),""))</f>
        <v/>
      </c>
      <c r="F754" s="10" t="str">
        <f>IF(OR(N754="",D754=""),"",IFERROR(INDEX('Facturi emise'!$H$5:$H$1004,MATCH(N754&amp;"|"&amp;D754,'Facturi emise'!$A$5:$A$1004,0)),""))</f>
        <v/>
      </c>
      <c r="G754" s="24" t="str">
        <f>IF(OR(N754="",D754=""),"",IFERROR(INDEX('Facturi emise'!$I$5:$I$1004,MATCH(N754&amp;"|"&amp;D754,'Facturi emise'!$A$5:$A$1004,0)),""))</f>
        <v/>
      </c>
      <c r="H754" s="6"/>
      <c r="I754" s="14" t="str">
        <f>IF(OR(N754="",D754=""),"",IFERROR(INDEX('Facturi emise'!$J$5:$J$1004,MATCH(N754&amp;"|"&amp;D754,'Facturi emise'!$A$5:$A$1004,0)),""))</f>
        <v/>
      </c>
      <c r="J754" s="25" t="str">
        <f>IF(OR(N754="",D754=""),"",IFERROR(INDEX('Facturi emise'!$K$5:$K$1004,MATCH(N754&amp;"|"&amp;D754,'Facturi emise'!$A$5:$A$1004,0)),""))</f>
        <v/>
      </c>
      <c r="K754" s="26" t="str">
        <f t="shared" si="34"/>
        <v/>
      </c>
      <c r="L754" s="26" t="str">
        <f t="shared" si="35"/>
        <v/>
      </c>
      <c r="M754" s="27" t="str">
        <f>IF(B754="","",TRIM(IF(N754="","Factura storno nu există în registru. ",IF(ISNA(MATCH(N754&amp;"|"&amp;D754,'Facturi emise'!$A$5:$A$1004,0)),"Linia nu există în factura inițială. ",""))&amp;IF(N(H754)&lt;=0,"Lipsește cantitatea stornată. ","")&amp;IF(AND(N(I754)=IFERROR(INDEX('Facturi emise'!$J$5:$J$1004,MATCH(N754&amp;"|"&amp;D754,'Facturi emise'!$A$5:$A$1004,0)),0),SUMIFS($H$5:$H$1004,$N$5:$N$1004,N754,$D$5:$D$1004,D754,$I$5:$I$1004,I754)&gt;N(G754)),"Stornezi mai mult decât s-a facturat. ","")&amp;IF(AND(N(I754)&gt;0,N(I754)&lt;IFERROR(INDEX('Facturi emise'!$J$5:$J$1004,MATCH(N754&amp;"|"&amp;D754,'Facturi emise'!$A$5:$A$1004,0)),0)),"Reducere de preț pe unitate. ","")))</f>
        <v/>
      </c>
      <c r="N754" s="28" t="str">
        <f>IF(B754="","",IFERROR(INDEX('Registru stornări'!$D$5:$D$304,MATCH(B754,'Registru stornări'!$B$5:$B$304,0)),""))</f>
        <v/>
      </c>
    </row>
    <row r="755" spans="1:14" x14ac:dyDescent="0.2">
      <c r="A755" s="1" t="str">
        <f t="shared" si="33"/>
        <v/>
      </c>
      <c r="B755" s="9"/>
      <c r="C755" s="10" t="str">
        <f>IF(B755="","",COUNTIF(INDEX($B:$B,5):B755,B755))</f>
        <v/>
      </c>
      <c r="D755" s="9"/>
      <c r="E755" s="24" t="str">
        <f>IF(OR(N755="",D755=""),"",IFERROR(INDEX('Facturi emise'!$G$5:$G$1004,MATCH(N755&amp;"|"&amp;D755,'Facturi emise'!$A$5:$A$1004,0)),""))</f>
        <v/>
      </c>
      <c r="F755" s="10" t="str">
        <f>IF(OR(N755="",D755=""),"",IFERROR(INDEX('Facturi emise'!$H$5:$H$1004,MATCH(N755&amp;"|"&amp;D755,'Facturi emise'!$A$5:$A$1004,0)),""))</f>
        <v/>
      </c>
      <c r="G755" s="24" t="str">
        <f>IF(OR(N755="",D755=""),"",IFERROR(INDEX('Facturi emise'!$I$5:$I$1004,MATCH(N755&amp;"|"&amp;D755,'Facturi emise'!$A$5:$A$1004,0)),""))</f>
        <v/>
      </c>
      <c r="H755" s="6"/>
      <c r="I755" s="14" t="str">
        <f>IF(OR(N755="",D755=""),"",IFERROR(INDEX('Facturi emise'!$J$5:$J$1004,MATCH(N755&amp;"|"&amp;D755,'Facturi emise'!$A$5:$A$1004,0)),""))</f>
        <v/>
      </c>
      <c r="J755" s="25" t="str">
        <f>IF(OR(N755="",D755=""),"",IFERROR(INDEX('Facturi emise'!$K$5:$K$1004,MATCH(N755&amp;"|"&amp;D755,'Facturi emise'!$A$5:$A$1004,0)),""))</f>
        <v/>
      </c>
      <c r="K755" s="26" t="str">
        <f t="shared" si="34"/>
        <v/>
      </c>
      <c r="L755" s="26" t="str">
        <f t="shared" si="35"/>
        <v/>
      </c>
      <c r="M755" s="27" t="str">
        <f>IF(B755="","",TRIM(IF(N755="","Factura storno nu există în registru. ",IF(ISNA(MATCH(N755&amp;"|"&amp;D755,'Facturi emise'!$A$5:$A$1004,0)),"Linia nu există în factura inițială. ",""))&amp;IF(N(H755)&lt;=0,"Lipsește cantitatea stornată. ","")&amp;IF(AND(N(I755)=IFERROR(INDEX('Facturi emise'!$J$5:$J$1004,MATCH(N755&amp;"|"&amp;D755,'Facturi emise'!$A$5:$A$1004,0)),0),SUMIFS($H$5:$H$1004,$N$5:$N$1004,N755,$D$5:$D$1004,D755,$I$5:$I$1004,I755)&gt;N(G755)),"Stornezi mai mult decât s-a facturat. ","")&amp;IF(AND(N(I755)&gt;0,N(I755)&lt;IFERROR(INDEX('Facturi emise'!$J$5:$J$1004,MATCH(N755&amp;"|"&amp;D755,'Facturi emise'!$A$5:$A$1004,0)),0)),"Reducere de preț pe unitate. ","")))</f>
        <v/>
      </c>
      <c r="N755" s="28" t="str">
        <f>IF(B755="","",IFERROR(INDEX('Registru stornări'!$D$5:$D$304,MATCH(B755,'Registru stornări'!$B$5:$B$304,0)),""))</f>
        <v/>
      </c>
    </row>
    <row r="756" spans="1:14" x14ac:dyDescent="0.2">
      <c r="A756" s="1" t="str">
        <f t="shared" si="33"/>
        <v/>
      </c>
      <c r="B756" s="9"/>
      <c r="C756" s="10" t="str">
        <f>IF(B756="","",COUNTIF(INDEX($B:$B,5):B756,B756))</f>
        <v/>
      </c>
      <c r="D756" s="9"/>
      <c r="E756" s="24" t="str">
        <f>IF(OR(N756="",D756=""),"",IFERROR(INDEX('Facturi emise'!$G$5:$G$1004,MATCH(N756&amp;"|"&amp;D756,'Facturi emise'!$A$5:$A$1004,0)),""))</f>
        <v/>
      </c>
      <c r="F756" s="10" t="str">
        <f>IF(OR(N756="",D756=""),"",IFERROR(INDEX('Facturi emise'!$H$5:$H$1004,MATCH(N756&amp;"|"&amp;D756,'Facturi emise'!$A$5:$A$1004,0)),""))</f>
        <v/>
      </c>
      <c r="G756" s="24" t="str">
        <f>IF(OR(N756="",D756=""),"",IFERROR(INDEX('Facturi emise'!$I$5:$I$1004,MATCH(N756&amp;"|"&amp;D756,'Facturi emise'!$A$5:$A$1004,0)),""))</f>
        <v/>
      </c>
      <c r="H756" s="6"/>
      <c r="I756" s="14" t="str">
        <f>IF(OR(N756="",D756=""),"",IFERROR(INDEX('Facturi emise'!$J$5:$J$1004,MATCH(N756&amp;"|"&amp;D756,'Facturi emise'!$A$5:$A$1004,0)),""))</f>
        <v/>
      </c>
      <c r="J756" s="25" t="str">
        <f>IF(OR(N756="",D756=""),"",IFERROR(INDEX('Facturi emise'!$K$5:$K$1004,MATCH(N756&amp;"|"&amp;D756,'Facturi emise'!$A$5:$A$1004,0)),""))</f>
        <v/>
      </c>
      <c r="K756" s="26" t="str">
        <f t="shared" si="34"/>
        <v/>
      </c>
      <c r="L756" s="26" t="str">
        <f t="shared" si="35"/>
        <v/>
      </c>
      <c r="M756" s="27" t="str">
        <f>IF(B756="","",TRIM(IF(N756="","Factura storno nu există în registru. ",IF(ISNA(MATCH(N756&amp;"|"&amp;D756,'Facturi emise'!$A$5:$A$1004,0)),"Linia nu există în factura inițială. ",""))&amp;IF(N(H756)&lt;=0,"Lipsește cantitatea stornată. ","")&amp;IF(AND(N(I756)=IFERROR(INDEX('Facturi emise'!$J$5:$J$1004,MATCH(N756&amp;"|"&amp;D756,'Facturi emise'!$A$5:$A$1004,0)),0),SUMIFS($H$5:$H$1004,$N$5:$N$1004,N756,$D$5:$D$1004,D756,$I$5:$I$1004,I756)&gt;N(G756)),"Stornezi mai mult decât s-a facturat. ","")&amp;IF(AND(N(I756)&gt;0,N(I756)&lt;IFERROR(INDEX('Facturi emise'!$J$5:$J$1004,MATCH(N756&amp;"|"&amp;D756,'Facturi emise'!$A$5:$A$1004,0)),0)),"Reducere de preț pe unitate. ","")))</f>
        <v/>
      </c>
      <c r="N756" s="28" t="str">
        <f>IF(B756="","",IFERROR(INDEX('Registru stornări'!$D$5:$D$304,MATCH(B756,'Registru stornări'!$B$5:$B$304,0)),""))</f>
        <v/>
      </c>
    </row>
    <row r="757" spans="1:14" x14ac:dyDescent="0.2">
      <c r="A757" s="1" t="str">
        <f t="shared" si="33"/>
        <v/>
      </c>
      <c r="B757" s="9"/>
      <c r="C757" s="10" t="str">
        <f>IF(B757="","",COUNTIF(INDEX($B:$B,5):B757,B757))</f>
        <v/>
      </c>
      <c r="D757" s="9"/>
      <c r="E757" s="24" t="str">
        <f>IF(OR(N757="",D757=""),"",IFERROR(INDEX('Facturi emise'!$G$5:$G$1004,MATCH(N757&amp;"|"&amp;D757,'Facturi emise'!$A$5:$A$1004,0)),""))</f>
        <v/>
      </c>
      <c r="F757" s="10" t="str">
        <f>IF(OR(N757="",D757=""),"",IFERROR(INDEX('Facturi emise'!$H$5:$H$1004,MATCH(N757&amp;"|"&amp;D757,'Facturi emise'!$A$5:$A$1004,0)),""))</f>
        <v/>
      </c>
      <c r="G757" s="24" t="str">
        <f>IF(OR(N757="",D757=""),"",IFERROR(INDEX('Facturi emise'!$I$5:$I$1004,MATCH(N757&amp;"|"&amp;D757,'Facturi emise'!$A$5:$A$1004,0)),""))</f>
        <v/>
      </c>
      <c r="H757" s="6"/>
      <c r="I757" s="14" t="str">
        <f>IF(OR(N757="",D757=""),"",IFERROR(INDEX('Facturi emise'!$J$5:$J$1004,MATCH(N757&amp;"|"&amp;D757,'Facturi emise'!$A$5:$A$1004,0)),""))</f>
        <v/>
      </c>
      <c r="J757" s="25" t="str">
        <f>IF(OR(N757="",D757=""),"",IFERROR(INDEX('Facturi emise'!$K$5:$K$1004,MATCH(N757&amp;"|"&amp;D757,'Facturi emise'!$A$5:$A$1004,0)),""))</f>
        <v/>
      </c>
      <c r="K757" s="26" t="str">
        <f t="shared" si="34"/>
        <v/>
      </c>
      <c r="L757" s="26" t="str">
        <f t="shared" si="35"/>
        <v/>
      </c>
      <c r="M757" s="27" t="str">
        <f>IF(B757="","",TRIM(IF(N757="","Factura storno nu există în registru. ",IF(ISNA(MATCH(N757&amp;"|"&amp;D757,'Facturi emise'!$A$5:$A$1004,0)),"Linia nu există în factura inițială. ",""))&amp;IF(N(H757)&lt;=0,"Lipsește cantitatea stornată. ","")&amp;IF(AND(N(I757)=IFERROR(INDEX('Facturi emise'!$J$5:$J$1004,MATCH(N757&amp;"|"&amp;D757,'Facturi emise'!$A$5:$A$1004,0)),0),SUMIFS($H$5:$H$1004,$N$5:$N$1004,N757,$D$5:$D$1004,D757,$I$5:$I$1004,I757)&gt;N(G757)),"Stornezi mai mult decât s-a facturat. ","")&amp;IF(AND(N(I757)&gt;0,N(I757)&lt;IFERROR(INDEX('Facturi emise'!$J$5:$J$1004,MATCH(N757&amp;"|"&amp;D757,'Facturi emise'!$A$5:$A$1004,0)),0)),"Reducere de preț pe unitate. ","")))</f>
        <v/>
      </c>
      <c r="N757" s="28" t="str">
        <f>IF(B757="","",IFERROR(INDEX('Registru stornări'!$D$5:$D$304,MATCH(B757,'Registru stornări'!$B$5:$B$304,0)),""))</f>
        <v/>
      </c>
    </row>
    <row r="758" spans="1:14" x14ac:dyDescent="0.2">
      <c r="A758" s="1" t="str">
        <f t="shared" si="33"/>
        <v/>
      </c>
      <c r="B758" s="9"/>
      <c r="C758" s="10" t="str">
        <f>IF(B758="","",COUNTIF(INDEX($B:$B,5):B758,B758))</f>
        <v/>
      </c>
      <c r="D758" s="9"/>
      <c r="E758" s="24" t="str">
        <f>IF(OR(N758="",D758=""),"",IFERROR(INDEX('Facturi emise'!$G$5:$G$1004,MATCH(N758&amp;"|"&amp;D758,'Facturi emise'!$A$5:$A$1004,0)),""))</f>
        <v/>
      </c>
      <c r="F758" s="10" t="str">
        <f>IF(OR(N758="",D758=""),"",IFERROR(INDEX('Facturi emise'!$H$5:$H$1004,MATCH(N758&amp;"|"&amp;D758,'Facturi emise'!$A$5:$A$1004,0)),""))</f>
        <v/>
      </c>
      <c r="G758" s="24" t="str">
        <f>IF(OR(N758="",D758=""),"",IFERROR(INDEX('Facturi emise'!$I$5:$I$1004,MATCH(N758&amp;"|"&amp;D758,'Facturi emise'!$A$5:$A$1004,0)),""))</f>
        <v/>
      </c>
      <c r="H758" s="6"/>
      <c r="I758" s="14" t="str">
        <f>IF(OR(N758="",D758=""),"",IFERROR(INDEX('Facturi emise'!$J$5:$J$1004,MATCH(N758&amp;"|"&amp;D758,'Facturi emise'!$A$5:$A$1004,0)),""))</f>
        <v/>
      </c>
      <c r="J758" s="25" t="str">
        <f>IF(OR(N758="",D758=""),"",IFERROR(INDEX('Facturi emise'!$K$5:$K$1004,MATCH(N758&amp;"|"&amp;D758,'Facturi emise'!$A$5:$A$1004,0)),""))</f>
        <v/>
      </c>
      <c r="K758" s="26" t="str">
        <f t="shared" si="34"/>
        <v/>
      </c>
      <c r="L758" s="26" t="str">
        <f t="shared" si="35"/>
        <v/>
      </c>
      <c r="M758" s="27" t="str">
        <f>IF(B758="","",TRIM(IF(N758="","Factura storno nu există în registru. ",IF(ISNA(MATCH(N758&amp;"|"&amp;D758,'Facturi emise'!$A$5:$A$1004,0)),"Linia nu există în factura inițială. ",""))&amp;IF(N(H758)&lt;=0,"Lipsește cantitatea stornată. ","")&amp;IF(AND(N(I758)=IFERROR(INDEX('Facturi emise'!$J$5:$J$1004,MATCH(N758&amp;"|"&amp;D758,'Facturi emise'!$A$5:$A$1004,0)),0),SUMIFS($H$5:$H$1004,$N$5:$N$1004,N758,$D$5:$D$1004,D758,$I$5:$I$1004,I758)&gt;N(G758)),"Stornezi mai mult decât s-a facturat. ","")&amp;IF(AND(N(I758)&gt;0,N(I758)&lt;IFERROR(INDEX('Facturi emise'!$J$5:$J$1004,MATCH(N758&amp;"|"&amp;D758,'Facturi emise'!$A$5:$A$1004,0)),0)),"Reducere de preț pe unitate. ","")))</f>
        <v/>
      </c>
      <c r="N758" s="28" t="str">
        <f>IF(B758="","",IFERROR(INDEX('Registru stornări'!$D$5:$D$304,MATCH(B758,'Registru stornări'!$B$5:$B$304,0)),""))</f>
        <v/>
      </c>
    </row>
    <row r="759" spans="1:14" x14ac:dyDescent="0.2">
      <c r="A759" s="1" t="str">
        <f t="shared" si="33"/>
        <v/>
      </c>
      <c r="B759" s="9"/>
      <c r="C759" s="10" t="str">
        <f>IF(B759="","",COUNTIF(INDEX($B:$B,5):B759,B759))</f>
        <v/>
      </c>
      <c r="D759" s="9"/>
      <c r="E759" s="24" t="str">
        <f>IF(OR(N759="",D759=""),"",IFERROR(INDEX('Facturi emise'!$G$5:$G$1004,MATCH(N759&amp;"|"&amp;D759,'Facturi emise'!$A$5:$A$1004,0)),""))</f>
        <v/>
      </c>
      <c r="F759" s="10" t="str">
        <f>IF(OR(N759="",D759=""),"",IFERROR(INDEX('Facturi emise'!$H$5:$H$1004,MATCH(N759&amp;"|"&amp;D759,'Facturi emise'!$A$5:$A$1004,0)),""))</f>
        <v/>
      </c>
      <c r="G759" s="24" t="str">
        <f>IF(OR(N759="",D759=""),"",IFERROR(INDEX('Facturi emise'!$I$5:$I$1004,MATCH(N759&amp;"|"&amp;D759,'Facturi emise'!$A$5:$A$1004,0)),""))</f>
        <v/>
      </c>
      <c r="H759" s="6"/>
      <c r="I759" s="14" t="str">
        <f>IF(OR(N759="",D759=""),"",IFERROR(INDEX('Facturi emise'!$J$5:$J$1004,MATCH(N759&amp;"|"&amp;D759,'Facturi emise'!$A$5:$A$1004,0)),""))</f>
        <v/>
      </c>
      <c r="J759" s="25" t="str">
        <f>IF(OR(N759="",D759=""),"",IFERROR(INDEX('Facturi emise'!$K$5:$K$1004,MATCH(N759&amp;"|"&amp;D759,'Facturi emise'!$A$5:$A$1004,0)),""))</f>
        <v/>
      </c>
      <c r="K759" s="26" t="str">
        <f t="shared" si="34"/>
        <v/>
      </c>
      <c r="L759" s="26" t="str">
        <f t="shared" si="35"/>
        <v/>
      </c>
      <c r="M759" s="27" t="str">
        <f>IF(B759="","",TRIM(IF(N759="","Factura storno nu există în registru. ",IF(ISNA(MATCH(N759&amp;"|"&amp;D759,'Facturi emise'!$A$5:$A$1004,0)),"Linia nu există în factura inițială. ",""))&amp;IF(N(H759)&lt;=0,"Lipsește cantitatea stornată. ","")&amp;IF(AND(N(I759)=IFERROR(INDEX('Facturi emise'!$J$5:$J$1004,MATCH(N759&amp;"|"&amp;D759,'Facturi emise'!$A$5:$A$1004,0)),0),SUMIFS($H$5:$H$1004,$N$5:$N$1004,N759,$D$5:$D$1004,D759,$I$5:$I$1004,I759)&gt;N(G759)),"Stornezi mai mult decât s-a facturat. ","")&amp;IF(AND(N(I759)&gt;0,N(I759)&lt;IFERROR(INDEX('Facturi emise'!$J$5:$J$1004,MATCH(N759&amp;"|"&amp;D759,'Facturi emise'!$A$5:$A$1004,0)),0)),"Reducere de preț pe unitate. ","")))</f>
        <v/>
      </c>
      <c r="N759" s="28" t="str">
        <f>IF(B759="","",IFERROR(INDEX('Registru stornări'!$D$5:$D$304,MATCH(B759,'Registru stornări'!$B$5:$B$304,0)),""))</f>
        <v/>
      </c>
    </row>
    <row r="760" spans="1:14" x14ac:dyDescent="0.2">
      <c r="A760" s="1" t="str">
        <f t="shared" si="33"/>
        <v/>
      </c>
      <c r="B760" s="9"/>
      <c r="C760" s="10" t="str">
        <f>IF(B760="","",COUNTIF(INDEX($B:$B,5):B760,B760))</f>
        <v/>
      </c>
      <c r="D760" s="9"/>
      <c r="E760" s="24" t="str">
        <f>IF(OR(N760="",D760=""),"",IFERROR(INDEX('Facturi emise'!$G$5:$G$1004,MATCH(N760&amp;"|"&amp;D760,'Facturi emise'!$A$5:$A$1004,0)),""))</f>
        <v/>
      </c>
      <c r="F760" s="10" t="str">
        <f>IF(OR(N760="",D760=""),"",IFERROR(INDEX('Facturi emise'!$H$5:$H$1004,MATCH(N760&amp;"|"&amp;D760,'Facturi emise'!$A$5:$A$1004,0)),""))</f>
        <v/>
      </c>
      <c r="G760" s="24" t="str">
        <f>IF(OR(N760="",D760=""),"",IFERROR(INDEX('Facturi emise'!$I$5:$I$1004,MATCH(N760&amp;"|"&amp;D760,'Facturi emise'!$A$5:$A$1004,0)),""))</f>
        <v/>
      </c>
      <c r="H760" s="6"/>
      <c r="I760" s="14" t="str">
        <f>IF(OR(N760="",D760=""),"",IFERROR(INDEX('Facturi emise'!$J$5:$J$1004,MATCH(N760&amp;"|"&amp;D760,'Facturi emise'!$A$5:$A$1004,0)),""))</f>
        <v/>
      </c>
      <c r="J760" s="25" t="str">
        <f>IF(OR(N760="",D760=""),"",IFERROR(INDEX('Facturi emise'!$K$5:$K$1004,MATCH(N760&amp;"|"&amp;D760,'Facturi emise'!$A$5:$A$1004,0)),""))</f>
        <v/>
      </c>
      <c r="K760" s="26" t="str">
        <f t="shared" si="34"/>
        <v/>
      </c>
      <c r="L760" s="26" t="str">
        <f t="shared" si="35"/>
        <v/>
      </c>
      <c r="M760" s="27" t="str">
        <f>IF(B760="","",TRIM(IF(N760="","Factura storno nu există în registru. ",IF(ISNA(MATCH(N760&amp;"|"&amp;D760,'Facturi emise'!$A$5:$A$1004,0)),"Linia nu există în factura inițială. ",""))&amp;IF(N(H760)&lt;=0,"Lipsește cantitatea stornată. ","")&amp;IF(AND(N(I760)=IFERROR(INDEX('Facturi emise'!$J$5:$J$1004,MATCH(N760&amp;"|"&amp;D760,'Facturi emise'!$A$5:$A$1004,0)),0),SUMIFS($H$5:$H$1004,$N$5:$N$1004,N760,$D$5:$D$1004,D760,$I$5:$I$1004,I760)&gt;N(G760)),"Stornezi mai mult decât s-a facturat. ","")&amp;IF(AND(N(I760)&gt;0,N(I760)&lt;IFERROR(INDEX('Facturi emise'!$J$5:$J$1004,MATCH(N760&amp;"|"&amp;D760,'Facturi emise'!$A$5:$A$1004,0)),0)),"Reducere de preț pe unitate. ","")))</f>
        <v/>
      </c>
      <c r="N760" s="28" t="str">
        <f>IF(B760="","",IFERROR(INDEX('Registru stornări'!$D$5:$D$304,MATCH(B760,'Registru stornări'!$B$5:$B$304,0)),""))</f>
        <v/>
      </c>
    </row>
    <row r="761" spans="1:14" x14ac:dyDescent="0.2">
      <c r="A761" s="1" t="str">
        <f t="shared" si="33"/>
        <v/>
      </c>
      <c r="B761" s="9"/>
      <c r="C761" s="10" t="str">
        <f>IF(B761="","",COUNTIF(INDEX($B:$B,5):B761,B761))</f>
        <v/>
      </c>
      <c r="D761" s="9"/>
      <c r="E761" s="24" t="str">
        <f>IF(OR(N761="",D761=""),"",IFERROR(INDEX('Facturi emise'!$G$5:$G$1004,MATCH(N761&amp;"|"&amp;D761,'Facturi emise'!$A$5:$A$1004,0)),""))</f>
        <v/>
      </c>
      <c r="F761" s="10" t="str">
        <f>IF(OR(N761="",D761=""),"",IFERROR(INDEX('Facturi emise'!$H$5:$H$1004,MATCH(N761&amp;"|"&amp;D761,'Facturi emise'!$A$5:$A$1004,0)),""))</f>
        <v/>
      </c>
      <c r="G761" s="24" t="str">
        <f>IF(OR(N761="",D761=""),"",IFERROR(INDEX('Facturi emise'!$I$5:$I$1004,MATCH(N761&amp;"|"&amp;D761,'Facturi emise'!$A$5:$A$1004,0)),""))</f>
        <v/>
      </c>
      <c r="H761" s="6"/>
      <c r="I761" s="14" t="str">
        <f>IF(OR(N761="",D761=""),"",IFERROR(INDEX('Facturi emise'!$J$5:$J$1004,MATCH(N761&amp;"|"&amp;D761,'Facturi emise'!$A$5:$A$1004,0)),""))</f>
        <v/>
      </c>
      <c r="J761" s="25" t="str">
        <f>IF(OR(N761="",D761=""),"",IFERROR(INDEX('Facturi emise'!$K$5:$K$1004,MATCH(N761&amp;"|"&amp;D761,'Facturi emise'!$A$5:$A$1004,0)),""))</f>
        <v/>
      </c>
      <c r="K761" s="26" t="str">
        <f t="shared" si="34"/>
        <v/>
      </c>
      <c r="L761" s="26" t="str">
        <f t="shared" si="35"/>
        <v/>
      </c>
      <c r="M761" s="27" t="str">
        <f>IF(B761="","",TRIM(IF(N761="","Factura storno nu există în registru. ",IF(ISNA(MATCH(N761&amp;"|"&amp;D761,'Facturi emise'!$A$5:$A$1004,0)),"Linia nu există în factura inițială. ",""))&amp;IF(N(H761)&lt;=0,"Lipsește cantitatea stornată. ","")&amp;IF(AND(N(I761)=IFERROR(INDEX('Facturi emise'!$J$5:$J$1004,MATCH(N761&amp;"|"&amp;D761,'Facturi emise'!$A$5:$A$1004,0)),0),SUMIFS($H$5:$H$1004,$N$5:$N$1004,N761,$D$5:$D$1004,D761,$I$5:$I$1004,I761)&gt;N(G761)),"Stornezi mai mult decât s-a facturat. ","")&amp;IF(AND(N(I761)&gt;0,N(I761)&lt;IFERROR(INDEX('Facturi emise'!$J$5:$J$1004,MATCH(N761&amp;"|"&amp;D761,'Facturi emise'!$A$5:$A$1004,0)),0)),"Reducere de preț pe unitate. ","")))</f>
        <v/>
      </c>
      <c r="N761" s="28" t="str">
        <f>IF(B761="","",IFERROR(INDEX('Registru stornări'!$D$5:$D$304,MATCH(B761,'Registru stornări'!$B$5:$B$304,0)),""))</f>
        <v/>
      </c>
    </row>
    <row r="762" spans="1:14" x14ac:dyDescent="0.2">
      <c r="A762" s="1" t="str">
        <f t="shared" si="33"/>
        <v/>
      </c>
      <c r="B762" s="9"/>
      <c r="C762" s="10" t="str">
        <f>IF(B762="","",COUNTIF(INDEX($B:$B,5):B762,B762))</f>
        <v/>
      </c>
      <c r="D762" s="9"/>
      <c r="E762" s="24" t="str">
        <f>IF(OR(N762="",D762=""),"",IFERROR(INDEX('Facturi emise'!$G$5:$G$1004,MATCH(N762&amp;"|"&amp;D762,'Facturi emise'!$A$5:$A$1004,0)),""))</f>
        <v/>
      </c>
      <c r="F762" s="10" t="str">
        <f>IF(OR(N762="",D762=""),"",IFERROR(INDEX('Facturi emise'!$H$5:$H$1004,MATCH(N762&amp;"|"&amp;D762,'Facturi emise'!$A$5:$A$1004,0)),""))</f>
        <v/>
      </c>
      <c r="G762" s="24" t="str">
        <f>IF(OR(N762="",D762=""),"",IFERROR(INDEX('Facturi emise'!$I$5:$I$1004,MATCH(N762&amp;"|"&amp;D762,'Facturi emise'!$A$5:$A$1004,0)),""))</f>
        <v/>
      </c>
      <c r="H762" s="6"/>
      <c r="I762" s="14" t="str">
        <f>IF(OR(N762="",D762=""),"",IFERROR(INDEX('Facturi emise'!$J$5:$J$1004,MATCH(N762&amp;"|"&amp;D762,'Facturi emise'!$A$5:$A$1004,0)),""))</f>
        <v/>
      </c>
      <c r="J762" s="25" t="str">
        <f>IF(OR(N762="",D762=""),"",IFERROR(INDEX('Facturi emise'!$K$5:$K$1004,MATCH(N762&amp;"|"&amp;D762,'Facturi emise'!$A$5:$A$1004,0)),""))</f>
        <v/>
      </c>
      <c r="K762" s="26" t="str">
        <f t="shared" si="34"/>
        <v/>
      </c>
      <c r="L762" s="26" t="str">
        <f t="shared" si="35"/>
        <v/>
      </c>
      <c r="M762" s="27" t="str">
        <f>IF(B762="","",TRIM(IF(N762="","Factura storno nu există în registru. ",IF(ISNA(MATCH(N762&amp;"|"&amp;D762,'Facturi emise'!$A$5:$A$1004,0)),"Linia nu există în factura inițială. ",""))&amp;IF(N(H762)&lt;=0,"Lipsește cantitatea stornată. ","")&amp;IF(AND(N(I762)=IFERROR(INDEX('Facturi emise'!$J$5:$J$1004,MATCH(N762&amp;"|"&amp;D762,'Facturi emise'!$A$5:$A$1004,0)),0),SUMIFS($H$5:$H$1004,$N$5:$N$1004,N762,$D$5:$D$1004,D762,$I$5:$I$1004,I762)&gt;N(G762)),"Stornezi mai mult decât s-a facturat. ","")&amp;IF(AND(N(I762)&gt;0,N(I762)&lt;IFERROR(INDEX('Facturi emise'!$J$5:$J$1004,MATCH(N762&amp;"|"&amp;D762,'Facturi emise'!$A$5:$A$1004,0)),0)),"Reducere de preț pe unitate. ","")))</f>
        <v/>
      </c>
      <c r="N762" s="28" t="str">
        <f>IF(B762="","",IFERROR(INDEX('Registru stornări'!$D$5:$D$304,MATCH(B762,'Registru stornări'!$B$5:$B$304,0)),""))</f>
        <v/>
      </c>
    </row>
    <row r="763" spans="1:14" x14ac:dyDescent="0.2">
      <c r="A763" s="1" t="str">
        <f t="shared" si="33"/>
        <v/>
      </c>
      <c r="B763" s="9"/>
      <c r="C763" s="10" t="str">
        <f>IF(B763="","",COUNTIF(INDEX($B:$B,5):B763,B763))</f>
        <v/>
      </c>
      <c r="D763" s="9"/>
      <c r="E763" s="24" t="str">
        <f>IF(OR(N763="",D763=""),"",IFERROR(INDEX('Facturi emise'!$G$5:$G$1004,MATCH(N763&amp;"|"&amp;D763,'Facturi emise'!$A$5:$A$1004,0)),""))</f>
        <v/>
      </c>
      <c r="F763" s="10" t="str">
        <f>IF(OR(N763="",D763=""),"",IFERROR(INDEX('Facturi emise'!$H$5:$H$1004,MATCH(N763&amp;"|"&amp;D763,'Facturi emise'!$A$5:$A$1004,0)),""))</f>
        <v/>
      </c>
      <c r="G763" s="24" t="str">
        <f>IF(OR(N763="",D763=""),"",IFERROR(INDEX('Facturi emise'!$I$5:$I$1004,MATCH(N763&amp;"|"&amp;D763,'Facturi emise'!$A$5:$A$1004,0)),""))</f>
        <v/>
      </c>
      <c r="H763" s="6"/>
      <c r="I763" s="14" t="str">
        <f>IF(OR(N763="",D763=""),"",IFERROR(INDEX('Facturi emise'!$J$5:$J$1004,MATCH(N763&amp;"|"&amp;D763,'Facturi emise'!$A$5:$A$1004,0)),""))</f>
        <v/>
      </c>
      <c r="J763" s="25" t="str">
        <f>IF(OR(N763="",D763=""),"",IFERROR(INDEX('Facturi emise'!$K$5:$K$1004,MATCH(N763&amp;"|"&amp;D763,'Facturi emise'!$A$5:$A$1004,0)),""))</f>
        <v/>
      </c>
      <c r="K763" s="26" t="str">
        <f t="shared" si="34"/>
        <v/>
      </c>
      <c r="L763" s="26" t="str">
        <f t="shared" si="35"/>
        <v/>
      </c>
      <c r="M763" s="27" t="str">
        <f>IF(B763="","",TRIM(IF(N763="","Factura storno nu există în registru. ",IF(ISNA(MATCH(N763&amp;"|"&amp;D763,'Facturi emise'!$A$5:$A$1004,0)),"Linia nu există în factura inițială. ",""))&amp;IF(N(H763)&lt;=0,"Lipsește cantitatea stornată. ","")&amp;IF(AND(N(I763)=IFERROR(INDEX('Facturi emise'!$J$5:$J$1004,MATCH(N763&amp;"|"&amp;D763,'Facturi emise'!$A$5:$A$1004,0)),0),SUMIFS($H$5:$H$1004,$N$5:$N$1004,N763,$D$5:$D$1004,D763,$I$5:$I$1004,I763)&gt;N(G763)),"Stornezi mai mult decât s-a facturat. ","")&amp;IF(AND(N(I763)&gt;0,N(I763)&lt;IFERROR(INDEX('Facturi emise'!$J$5:$J$1004,MATCH(N763&amp;"|"&amp;D763,'Facturi emise'!$A$5:$A$1004,0)),0)),"Reducere de preț pe unitate. ","")))</f>
        <v/>
      </c>
      <c r="N763" s="28" t="str">
        <f>IF(B763="","",IFERROR(INDEX('Registru stornări'!$D$5:$D$304,MATCH(B763,'Registru stornări'!$B$5:$B$304,0)),""))</f>
        <v/>
      </c>
    </row>
    <row r="764" spans="1:14" x14ac:dyDescent="0.2">
      <c r="A764" s="1" t="str">
        <f t="shared" si="33"/>
        <v/>
      </c>
      <c r="B764" s="9"/>
      <c r="C764" s="10" t="str">
        <f>IF(B764="","",COUNTIF(INDEX($B:$B,5):B764,B764))</f>
        <v/>
      </c>
      <c r="D764" s="9"/>
      <c r="E764" s="24" t="str">
        <f>IF(OR(N764="",D764=""),"",IFERROR(INDEX('Facturi emise'!$G$5:$G$1004,MATCH(N764&amp;"|"&amp;D764,'Facturi emise'!$A$5:$A$1004,0)),""))</f>
        <v/>
      </c>
      <c r="F764" s="10" t="str">
        <f>IF(OR(N764="",D764=""),"",IFERROR(INDEX('Facturi emise'!$H$5:$H$1004,MATCH(N764&amp;"|"&amp;D764,'Facturi emise'!$A$5:$A$1004,0)),""))</f>
        <v/>
      </c>
      <c r="G764" s="24" t="str">
        <f>IF(OR(N764="",D764=""),"",IFERROR(INDEX('Facturi emise'!$I$5:$I$1004,MATCH(N764&amp;"|"&amp;D764,'Facturi emise'!$A$5:$A$1004,0)),""))</f>
        <v/>
      </c>
      <c r="H764" s="6"/>
      <c r="I764" s="14" t="str">
        <f>IF(OR(N764="",D764=""),"",IFERROR(INDEX('Facturi emise'!$J$5:$J$1004,MATCH(N764&amp;"|"&amp;D764,'Facturi emise'!$A$5:$A$1004,0)),""))</f>
        <v/>
      </c>
      <c r="J764" s="25" t="str">
        <f>IF(OR(N764="",D764=""),"",IFERROR(INDEX('Facturi emise'!$K$5:$K$1004,MATCH(N764&amp;"|"&amp;D764,'Facturi emise'!$A$5:$A$1004,0)),""))</f>
        <v/>
      </c>
      <c r="K764" s="26" t="str">
        <f t="shared" si="34"/>
        <v/>
      </c>
      <c r="L764" s="26" t="str">
        <f t="shared" si="35"/>
        <v/>
      </c>
      <c r="M764" s="27" t="str">
        <f>IF(B764="","",TRIM(IF(N764="","Factura storno nu există în registru. ",IF(ISNA(MATCH(N764&amp;"|"&amp;D764,'Facturi emise'!$A$5:$A$1004,0)),"Linia nu există în factura inițială. ",""))&amp;IF(N(H764)&lt;=0,"Lipsește cantitatea stornată. ","")&amp;IF(AND(N(I764)=IFERROR(INDEX('Facturi emise'!$J$5:$J$1004,MATCH(N764&amp;"|"&amp;D764,'Facturi emise'!$A$5:$A$1004,0)),0),SUMIFS($H$5:$H$1004,$N$5:$N$1004,N764,$D$5:$D$1004,D764,$I$5:$I$1004,I764)&gt;N(G764)),"Stornezi mai mult decât s-a facturat. ","")&amp;IF(AND(N(I764)&gt;0,N(I764)&lt;IFERROR(INDEX('Facturi emise'!$J$5:$J$1004,MATCH(N764&amp;"|"&amp;D764,'Facturi emise'!$A$5:$A$1004,0)),0)),"Reducere de preț pe unitate. ","")))</f>
        <v/>
      </c>
      <c r="N764" s="28" t="str">
        <f>IF(B764="","",IFERROR(INDEX('Registru stornări'!$D$5:$D$304,MATCH(B764,'Registru stornări'!$B$5:$B$304,0)),""))</f>
        <v/>
      </c>
    </row>
    <row r="765" spans="1:14" x14ac:dyDescent="0.2">
      <c r="A765" s="1" t="str">
        <f t="shared" si="33"/>
        <v/>
      </c>
      <c r="B765" s="9"/>
      <c r="C765" s="10" t="str">
        <f>IF(B765="","",COUNTIF(INDEX($B:$B,5):B765,B765))</f>
        <v/>
      </c>
      <c r="D765" s="9"/>
      <c r="E765" s="24" t="str">
        <f>IF(OR(N765="",D765=""),"",IFERROR(INDEX('Facturi emise'!$G$5:$G$1004,MATCH(N765&amp;"|"&amp;D765,'Facturi emise'!$A$5:$A$1004,0)),""))</f>
        <v/>
      </c>
      <c r="F765" s="10" t="str">
        <f>IF(OR(N765="",D765=""),"",IFERROR(INDEX('Facturi emise'!$H$5:$H$1004,MATCH(N765&amp;"|"&amp;D765,'Facturi emise'!$A$5:$A$1004,0)),""))</f>
        <v/>
      </c>
      <c r="G765" s="24" t="str">
        <f>IF(OR(N765="",D765=""),"",IFERROR(INDEX('Facturi emise'!$I$5:$I$1004,MATCH(N765&amp;"|"&amp;D765,'Facturi emise'!$A$5:$A$1004,0)),""))</f>
        <v/>
      </c>
      <c r="H765" s="6"/>
      <c r="I765" s="14" t="str">
        <f>IF(OR(N765="",D765=""),"",IFERROR(INDEX('Facturi emise'!$J$5:$J$1004,MATCH(N765&amp;"|"&amp;D765,'Facturi emise'!$A$5:$A$1004,0)),""))</f>
        <v/>
      </c>
      <c r="J765" s="25" t="str">
        <f>IF(OR(N765="",D765=""),"",IFERROR(INDEX('Facturi emise'!$K$5:$K$1004,MATCH(N765&amp;"|"&amp;D765,'Facturi emise'!$A$5:$A$1004,0)),""))</f>
        <v/>
      </c>
      <c r="K765" s="26" t="str">
        <f t="shared" si="34"/>
        <v/>
      </c>
      <c r="L765" s="26" t="str">
        <f t="shared" si="35"/>
        <v/>
      </c>
      <c r="M765" s="27" t="str">
        <f>IF(B765="","",TRIM(IF(N765="","Factura storno nu există în registru. ",IF(ISNA(MATCH(N765&amp;"|"&amp;D765,'Facturi emise'!$A$5:$A$1004,0)),"Linia nu există în factura inițială. ",""))&amp;IF(N(H765)&lt;=0,"Lipsește cantitatea stornată. ","")&amp;IF(AND(N(I765)=IFERROR(INDEX('Facturi emise'!$J$5:$J$1004,MATCH(N765&amp;"|"&amp;D765,'Facturi emise'!$A$5:$A$1004,0)),0),SUMIFS($H$5:$H$1004,$N$5:$N$1004,N765,$D$5:$D$1004,D765,$I$5:$I$1004,I765)&gt;N(G765)),"Stornezi mai mult decât s-a facturat. ","")&amp;IF(AND(N(I765)&gt;0,N(I765)&lt;IFERROR(INDEX('Facturi emise'!$J$5:$J$1004,MATCH(N765&amp;"|"&amp;D765,'Facturi emise'!$A$5:$A$1004,0)),0)),"Reducere de preț pe unitate. ","")))</f>
        <v/>
      </c>
      <c r="N765" s="28" t="str">
        <f>IF(B765="","",IFERROR(INDEX('Registru stornări'!$D$5:$D$304,MATCH(B765,'Registru stornări'!$B$5:$B$304,0)),""))</f>
        <v/>
      </c>
    </row>
    <row r="766" spans="1:14" x14ac:dyDescent="0.2">
      <c r="A766" s="1" t="str">
        <f t="shared" si="33"/>
        <v/>
      </c>
      <c r="B766" s="9"/>
      <c r="C766" s="10" t="str">
        <f>IF(B766="","",COUNTIF(INDEX($B:$B,5):B766,B766))</f>
        <v/>
      </c>
      <c r="D766" s="9"/>
      <c r="E766" s="24" t="str">
        <f>IF(OR(N766="",D766=""),"",IFERROR(INDEX('Facturi emise'!$G$5:$G$1004,MATCH(N766&amp;"|"&amp;D766,'Facturi emise'!$A$5:$A$1004,0)),""))</f>
        <v/>
      </c>
      <c r="F766" s="10" t="str">
        <f>IF(OR(N766="",D766=""),"",IFERROR(INDEX('Facturi emise'!$H$5:$H$1004,MATCH(N766&amp;"|"&amp;D766,'Facturi emise'!$A$5:$A$1004,0)),""))</f>
        <v/>
      </c>
      <c r="G766" s="24" t="str">
        <f>IF(OR(N766="",D766=""),"",IFERROR(INDEX('Facturi emise'!$I$5:$I$1004,MATCH(N766&amp;"|"&amp;D766,'Facturi emise'!$A$5:$A$1004,0)),""))</f>
        <v/>
      </c>
      <c r="H766" s="6"/>
      <c r="I766" s="14" t="str">
        <f>IF(OR(N766="",D766=""),"",IFERROR(INDEX('Facturi emise'!$J$5:$J$1004,MATCH(N766&amp;"|"&amp;D766,'Facturi emise'!$A$5:$A$1004,0)),""))</f>
        <v/>
      </c>
      <c r="J766" s="25" t="str">
        <f>IF(OR(N766="",D766=""),"",IFERROR(INDEX('Facturi emise'!$K$5:$K$1004,MATCH(N766&amp;"|"&amp;D766,'Facturi emise'!$A$5:$A$1004,0)),""))</f>
        <v/>
      </c>
      <c r="K766" s="26" t="str">
        <f t="shared" si="34"/>
        <v/>
      </c>
      <c r="L766" s="26" t="str">
        <f t="shared" si="35"/>
        <v/>
      </c>
      <c r="M766" s="27" t="str">
        <f>IF(B766="","",TRIM(IF(N766="","Factura storno nu există în registru. ",IF(ISNA(MATCH(N766&amp;"|"&amp;D766,'Facturi emise'!$A$5:$A$1004,0)),"Linia nu există în factura inițială. ",""))&amp;IF(N(H766)&lt;=0,"Lipsește cantitatea stornată. ","")&amp;IF(AND(N(I766)=IFERROR(INDEX('Facturi emise'!$J$5:$J$1004,MATCH(N766&amp;"|"&amp;D766,'Facturi emise'!$A$5:$A$1004,0)),0),SUMIFS($H$5:$H$1004,$N$5:$N$1004,N766,$D$5:$D$1004,D766,$I$5:$I$1004,I766)&gt;N(G766)),"Stornezi mai mult decât s-a facturat. ","")&amp;IF(AND(N(I766)&gt;0,N(I766)&lt;IFERROR(INDEX('Facturi emise'!$J$5:$J$1004,MATCH(N766&amp;"|"&amp;D766,'Facturi emise'!$A$5:$A$1004,0)),0)),"Reducere de preț pe unitate. ","")))</f>
        <v/>
      </c>
      <c r="N766" s="28" t="str">
        <f>IF(B766="","",IFERROR(INDEX('Registru stornări'!$D$5:$D$304,MATCH(B766,'Registru stornări'!$B$5:$B$304,0)),""))</f>
        <v/>
      </c>
    </row>
    <row r="767" spans="1:14" x14ac:dyDescent="0.2">
      <c r="A767" s="1" t="str">
        <f t="shared" si="33"/>
        <v/>
      </c>
      <c r="B767" s="9"/>
      <c r="C767" s="10" t="str">
        <f>IF(B767="","",COUNTIF(INDEX($B:$B,5):B767,B767))</f>
        <v/>
      </c>
      <c r="D767" s="9"/>
      <c r="E767" s="24" t="str">
        <f>IF(OR(N767="",D767=""),"",IFERROR(INDEX('Facturi emise'!$G$5:$G$1004,MATCH(N767&amp;"|"&amp;D767,'Facturi emise'!$A$5:$A$1004,0)),""))</f>
        <v/>
      </c>
      <c r="F767" s="10" t="str">
        <f>IF(OR(N767="",D767=""),"",IFERROR(INDEX('Facturi emise'!$H$5:$H$1004,MATCH(N767&amp;"|"&amp;D767,'Facturi emise'!$A$5:$A$1004,0)),""))</f>
        <v/>
      </c>
      <c r="G767" s="24" t="str">
        <f>IF(OR(N767="",D767=""),"",IFERROR(INDEX('Facturi emise'!$I$5:$I$1004,MATCH(N767&amp;"|"&amp;D767,'Facturi emise'!$A$5:$A$1004,0)),""))</f>
        <v/>
      </c>
      <c r="H767" s="6"/>
      <c r="I767" s="14" t="str">
        <f>IF(OR(N767="",D767=""),"",IFERROR(INDEX('Facturi emise'!$J$5:$J$1004,MATCH(N767&amp;"|"&amp;D767,'Facturi emise'!$A$5:$A$1004,0)),""))</f>
        <v/>
      </c>
      <c r="J767" s="25" t="str">
        <f>IF(OR(N767="",D767=""),"",IFERROR(INDEX('Facturi emise'!$K$5:$K$1004,MATCH(N767&amp;"|"&amp;D767,'Facturi emise'!$A$5:$A$1004,0)),""))</f>
        <v/>
      </c>
      <c r="K767" s="26" t="str">
        <f t="shared" si="34"/>
        <v/>
      </c>
      <c r="L767" s="26" t="str">
        <f t="shared" si="35"/>
        <v/>
      </c>
      <c r="M767" s="27" t="str">
        <f>IF(B767="","",TRIM(IF(N767="","Factura storno nu există în registru. ",IF(ISNA(MATCH(N767&amp;"|"&amp;D767,'Facturi emise'!$A$5:$A$1004,0)),"Linia nu există în factura inițială. ",""))&amp;IF(N(H767)&lt;=0,"Lipsește cantitatea stornată. ","")&amp;IF(AND(N(I767)=IFERROR(INDEX('Facturi emise'!$J$5:$J$1004,MATCH(N767&amp;"|"&amp;D767,'Facturi emise'!$A$5:$A$1004,0)),0),SUMIFS($H$5:$H$1004,$N$5:$N$1004,N767,$D$5:$D$1004,D767,$I$5:$I$1004,I767)&gt;N(G767)),"Stornezi mai mult decât s-a facturat. ","")&amp;IF(AND(N(I767)&gt;0,N(I767)&lt;IFERROR(INDEX('Facturi emise'!$J$5:$J$1004,MATCH(N767&amp;"|"&amp;D767,'Facturi emise'!$A$5:$A$1004,0)),0)),"Reducere de preț pe unitate. ","")))</f>
        <v/>
      </c>
      <c r="N767" s="28" t="str">
        <f>IF(B767="","",IFERROR(INDEX('Registru stornări'!$D$5:$D$304,MATCH(B767,'Registru stornări'!$B$5:$B$304,0)),""))</f>
        <v/>
      </c>
    </row>
    <row r="768" spans="1:14" x14ac:dyDescent="0.2">
      <c r="A768" s="1" t="str">
        <f t="shared" si="33"/>
        <v/>
      </c>
      <c r="B768" s="9"/>
      <c r="C768" s="10" t="str">
        <f>IF(B768="","",COUNTIF(INDEX($B:$B,5):B768,B768))</f>
        <v/>
      </c>
      <c r="D768" s="9"/>
      <c r="E768" s="24" t="str">
        <f>IF(OR(N768="",D768=""),"",IFERROR(INDEX('Facturi emise'!$G$5:$G$1004,MATCH(N768&amp;"|"&amp;D768,'Facturi emise'!$A$5:$A$1004,0)),""))</f>
        <v/>
      </c>
      <c r="F768" s="10" t="str">
        <f>IF(OR(N768="",D768=""),"",IFERROR(INDEX('Facturi emise'!$H$5:$H$1004,MATCH(N768&amp;"|"&amp;D768,'Facturi emise'!$A$5:$A$1004,0)),""))</f>
        <v/>
      </c>
      <c r="G768" s="24" t="str">
        <f>IF(OR(N768="",D768=""),"",IFERROR(INDEX('Facturi emise'!$I$5:$I$1004,MATCH(N768&amp;"|"&amp;D768,'Facturi emise'!$A$5:$A$1004,0)),""))</f>
        <v/>
      </c>
      <c r="H768" s="6"/>
      <c r="I768" s="14" t="str">
        <f>IF(OR(N768="",D768=""),"",IFERROR(INDEX('Facturi emise'!$J$5:$J$1004,MATCH(N768&amp;"|"&amp;D768,'Facturi emise'!$A$5:$A$1004,0)),""))</f>
        <v/>
      </c>
      <c r="J768" s="25" t="str">
        <f>IF(OR(N768="",D768=""),"",IFERROR(INDEX('Facturi emise'!$K$5:$K$1004,MATCH(N768&amp;"|"&amp;D768,'Facturi emise'!$A$5:$A$1004,0)),""))</f>
        <v/>
      </c>
      <c r="K768" s="26" t="str">
        <f t="shared" si="34"/>
        <v/>
      </c>
      <c r="L768" s="26" t="str">
        <f t="shared" si="35"/>
        <v/>
      </c>
      <c r="M768" s="27" t="str">
        <f>IF(B768="","",TRIM(IF(N768="","Factura storno nu există în registru. ",IF(ISNA(MATCH(N768&amp;"|"&amp;D768,'Facturi emise'!$A$5:$A$1004,0)),"Linia nu există în factura inițială. ",""))&amp;IF(N(H768)&lt;=0,"Lipsește cantitatea stornată. ","")&amp;IF(AND(N(I768)=IFERROR(INDEX('Facturi emise'!$J$5:$J$1004,MATCH(N768&amp;"|"&amp;D768,'Facturi emise'!$A$5:$A$1004,0)),0),SUMIFS($H$5:$H$1004,$N$5:$N$1004,N768,$D$5:$D$1004,D768,$I$5:$I$1004,I768)&gt;N(G768)),"Stornezi mai mult decât s-a facturat. ","")&amp;IF(AND(N(I768)&gt;0,N(I768)&lt;IFERROR(INDEX('Facturi emise'!$J$5:$J$1004,MATCH(N768&amp;"|"&amp;D768,'Facturi emise'!$A$5:$A$1004,0)),0)),"Reducere de preț pe unitate. ","")))</f>
        <v/>
      </c>
      <c r="N768" s="28" t="str">
        <f>IF(B768="","",IFERROR(INDEX('Registru stornări'!$D$5:$D$304,MATCH(B768,'Registru stornări'!$B$5:$B$304,0)),""))</f>
        <v/>
      </c>
    </row>
    <row r="769" spans="1:14" x14ac:dyDescent="0.2">
      <c r="A769" s="1" t="str">
        <f t="shared" si="33"/>
        <v/>
      </c>
      <c r="B769" s="9"/>
      <c r="C769" s="10" t="str">
        <f>IF(B769="","",COUNTIF(INDEX($B:$B,5):B769,B769))</f>
        <v/>
      </c>
      <c r="D769" s="9"/>
      <c r="E769" s="24" t="str">
        <f>IF(OR(N769="",D769=""),"",IFERROR(INDEX('Facturi emise'!$G$5:$G$1004,MATCH(N769&amp;"|"&amp;D769,'Facturi emise'!$A$5:$A$1004,0)),""))</f>
        <v/>
      </c>
      <c r="F769" s="10" t="str">
        <f>IF(OR(N769="",D769=""),"",IFERROR(INDEX('Facturi emise'!$H$5:$H$1004,MATCH(N769&amp;"|"&amp;D769,'Facturi emise'!$A$5:$A$1004,0)),""))</f>
        <v/>
      </c>
      <c r="G769" s="24" t="str">
        <f>IF(OR(N769="",D769=""),"",IFERROR(INDEX('Facturi emise'!$I$5:$I$1004,MATCH(N769&amp;"|"&amp;D769,'Facturi emise'!$A$5:$A$1004,0)),""))</f>
        <v/>
      </c>
      <c r="H769" s="6"/>
      <c r="I769" s="14" t="str">
        <f>IF(OR(N769="",D769=""),"",IFERROR(INDEX('Facturi emise'!$J$5:$J$1004,MATCH(N769&amp;"|"&amp;D769,'Facturi emise'!$A$5:$A$1004,0)),""))</f>
        <v/>
      </c>
      <c r="J769" s="25" t="str">
        <f>IF(OR(N769="",D769=""),"",IFERROR(INDEX('Facturi emise'!$K$5:$K$1004,MATCH(N769&amp;"|"&amp;D769,'Facturi emise'!$A$5:$A$1004,0)),""))</f>
        <v/>
      </c>
      <c r="K769" s="26" t="str">
        <f t="shared" si="34"/>
        <v/>
      </c>
      <c r="L769" s="26" t="str">
        <f t="shared" si="35"/>
        <v/>
      </c>
      <c r="M769" s="27" t="str">
        <f>IF(B769="","",TRIM(IF(N769="","Factura storno nu există în registru. ",IF(ISNA(MATCH(N769&amp;"|"&amp;D769,'Facturi emise'!$A$5:$A$1004,0)),"Linia nu există în factura inițială. ",""))&amp;IF(N(H769)&lt;=0,"Lipsește cantitatea stornată. ","")&amp;IF(AND(N(I769)=IFERROR(INDEX('Facturi emise'!$J$5:$J$1004,MATCH(N769&amp;"|"&amp;D769,'Facturi emise'!$A$5:$A$1004,0)),0),SUMIFS($H$5:$H$1004,$N$5:$N$1004,N769,$D$5:$D$1004,D769,$I$5:$I$1004,I769)&gt;N(G769)),"Stornezi mai mult decât s-a facturat. ","")&amp;IF(AND(N(I769)&gt;0,N(I769)&lt;IFERROR(INDEX('Facturi emise'!$J$5:$J$1004,MATCH(N769&amp;"|"&amp;D769,'Facturi emise'!$A$5:$A$1004,0)),0)),"Reducere de preț pe unitate. ","")))</f>
        <v/>
      </c>
      <c r="N769" s="28" t="str">
        <f>IF(B769="","",IFERROR(INDEX('Registru stornări'!$D$5:$D$304,MATCH(B769,'Registru stornări'!$B$5:$B$304,0)),""))</f>
        <v/>
      </c>
    </row>
    <row r="770" spans="1:14" x14ac:dyDescent="0.2">
      <c r="A770" s="1" t="str">
        <f t="shared" si="33"/>
        <v/>
      </c>
      <c r="B770" s="9"/>
      <c r="C770" s="10" t="str">
        <f>IF(B770="","",COUNTIF(INDEX($B:$B,5):B770,B770))</f>
        <v/>
      </c>
      <c r="D770" s="9"/>
      <c r="E770" s="24" t="str">
        <f>IF(OR(N770="",D770=""),"",IFERROR(INDEX('Facturi emise'!$G$5:$G$1004,MATCH(N770&amp;"|"&amp;D770,'Facturi emise'!$A$5:$A$1004,0)),""))</f>
        <v/>
      </c>
      <c r="F770" s="10" t="str">
        <f>IF(OR(N770="",D770=""),"",IFERROR(INDEX('Facturi emise'!$H$5:$H$1004,MATCH(N770&amp;"|"&amp;D770,'Facturi emise'!$A$5:$A$1004,0)),""))</f>
        <v/>
      </c>
      <c r="G770" s="24" t="str">
        <f>IF(OR(N770="",D770=""),"",IFERROR(INDEX('Facturi emise'!$I$5:$I$1004,MATCH(N770&amp;"|"&amp;D770,'Facturi emise'!$A$5:$A$1004,0)),""))</f>
        <v/>
      </c>
      <c r="H770" s="6"/>
      <c r="I770" s="14" t="str">
        <f>IF(OR(N770="",D770=""),"",IFERROR(INDEX('Facturi emise'!$J$5:$J$1004,MATCH(N770&amp;"|"&amp;D770,'Facturi emise'!$A$5:$A$1004,0)),""))</f>
        <v/>
      </c>
      <c r="J770" s="25" t="str">
        <f>IF(OR(N770="",D770=""),"",IFERROR(INDEX('Facturi emise'!$K$5:$K$1004,MATCH(N770&amp;"|"&amp;D770,'Facturi emise'!$A$5:$A$1004,0)),""))</f>
        <v/>
      </c>
      <c r="K770" s="26" t="str">
        <f t="shared" si="34"/>
        <v/>
      </c>
      <c r="L770" s="26" t="str">
        <f t="shared" si="35"/>
        <v/>
      </c>
      <c r="M770" s="27" t="str">
        <f>IF(B770="","",TRIM(IF(N770="","Factura storno nu există în registru. ",IF(ISNA(MATCH(N770&amp;"|"&amp;D770,'Facturi emise'!$A$5:$A$1004,0)),"Linia nu există în factura inițială. ",""))&amp;IF(N(H770)&lt;=0,"Lipsește cantitatea stornată. ","")&amp;IF(AND(N(I770)=IFERROR(INDEX('Facturi emise'!$J$5:$J$1004,MATCH(N770&amp;"|"&amp;D770,'Facturi emise'!$A$5:$A$1004,0)),0),SUMIFS($H$5:$H$1004,$N$5:$N$1004,N770,$D$5:$D$1004,D770,$I$5:$I$1004,I770)&gt;N(G770)),"Stornezi mai mult decât s-a facturat. ","")&amp;IF(AND(N(I770)&gt;0,N(I770)&lt;IFERROR(INDEX('Facturi emise'!$J$5:$J$1004,MATCH(N770&amp;"|"&amp;D770,'Facturi emise'!$A$5:$A$1004,0)),0)),"Reducere de preț pe unitate. ","")))</f>
        <v/>
      </c>
      <c r="N770" s="28" t="str">
        <f>IF(B770="","",IFERROR(INDEX('Registru stornări'!$D$5:$D$304,MATCH(B770,'Registru stornări'!$B$5:$B$304,0)),""))</f>
        <v/>
      </c>
    </row>
    <row r="771" spans="1:14" x14ac:dyDescent="0.2">
      <c r="A771" s="1" t="str">
        <f t="shared" si="33"/>
        <v/>
      </c>
      <c r="B771" s="9"/>
      <c r="C771" s="10" t="str">
        <f>IF(B771="","",COUNTIF(INDEX($B:$B,5):B771,B771))</f>
        <v/>
      </c>
      <c r="D771" s="9"/>
      <c r="E771" s="24" t="str">
        <f>IF(OR(N771="",D771=""),"",IFERROR(INDEX('Facturi emise'!$G$5:$G$1004,MATCH(N771&amp;"|"&amp;D771,'Facturi emise'!$A$5:$A$1004,0)),""))</f>
        <v/>
      </c>
      <c r="F771" s="10" t="str">
        <f>IF(OR(N771="",D771=""),"",IFERROR(INDEX('Facturi emise'!$H$5:$H$1004,MATCH(N771&amp;"|"&amp;D771,'Facturi emise'!$A$5:$A$1004,0)),""))</f>
        <v/>
      </c>
      <c r="G771" s="24" t="str">
        <f>IF(OR(N771="",D771=""),"",IFERROR(INDEX('Facturi emise'!$I$5:$I$1004,MATCH(N771&amp;"|"&amp;D771,'Facturi emise'!$A$5:$A$1004,0)),""))</f>
        <v/>
      </c>
      <c r="H771" s="6"/>
      <c r="I771" s="14" t="str">
        <f>IF(OR(N771="",D771=""),"",IFERROR(INDEX('Facturi emise'!$J$5:$J$1004,MATCH(N771&amp;"|"&amp;D771,'Facturi emise'!$A$5:$A$1004,0)),""))</f>
        <v/>
      </c>
      <c r="J771" s="25" t="str">
        <f>IF(OR(N771="",D771=""),"",IFERROR(INDEX('Facturi emise'!$K$5:$K$1004,MATCH(N771&amp;"|"&amp;D771,'Facturi emise'!$A$5:$A$1004,0)),""))</f>
        <v/>
      </c>
      <c r="K771" s="26" t="str">
        <f t="shared" si="34"/>
        <v/>
      </c>
      <c r="L771" s="26" t="str">
        <f t="shared" si="35"/>
        <v/>
      </c>
      <c r="M771" s="27" t="str">
        <f>IF(B771="","",TRIM(IF(N771="","Factura storno nu există în registru. ",IF(ISNA(MATCH(N771&amp;"|"&amp;D771,'Facturi emise'!$A$5:$A$1004,0)),"Linia nu există în factura inițială. ",""))&amp;IF(N(H771)&lt;=0,"Lipsește cantitatea stornată. ","")&amp;IF(AND(N(I771)=IFERROR(INDEX('Facturi emise'!$J$5:$J$1004,MATCH(N771&amp;"|"&amp;D771,'Facturi emise'!$A$5:$A$1004,0)),0),SUMIFS($H$5:$H$1004,$N$5:$N$1004,N771,$D$5:$D$1004,D771,$I$5:$I$1004,I771)&gt;N(G771)),"Stornezi mai mult decât s-a facturat. ","")&amp;IF(AND(N(I771)&gt;0,N(I771)&lt;IFERROR(INDEX('Facturi emise'!$J$5:$J$1004,MATCH(N771&amp;"|"&amp;D771,'Facturi emise'!$A$5:$A$1004,0)),0)),"Reducere de preț pe unitate. ","")))</f>
        <v/>
      </c>
      <c r="N771" s="28" t="str">
        <f>IF(B771="","",IFERROR(INDEX('Registru stornări'!$D$5:$D$304,MATCH(B771,'Registru stornări'!$B$5:$B$304,0)),""))</f>
        <v/>
      </c>
    </row>
    <row r="772" spans="1:14" x14ac:dyDescent="0.2">
      <c r="A772" s="1" t="str">
        <f t="shared" si="33"/>
        <v/>
      </c>
      <c r="B772" s="9"/>
      <c r="C772" s="10" t="str">
        <f>IF(B772="","",COUNTIF(INDEX($B:$B,5):B772,B772))</f>
        <v/>
      </c>
      <c r="D772" s="9"/>
      <c r="E772" s="24" t="str">
        <f>IF(OR(N772="",D772=""),"",IFERROR(INDEX('Facturi emise'!$G$5:$G$1004,MATCH(N772&amp;"|"&amp;D772,'Facturi emise'!$A$5:$A$1004,0)),""))</f>
        <v/>
      </c>
      <c r="F772" s="10" t="str">
        <f>IF(OR(N772="",D772=""),"",IFERROR(INDEX('Facturi emise'!$H$5:$H$1004,MATCH(N772&amp;"|"&amp;D772,'Facturi emise'!$A$5:$A$1004,0)),""))</f>
        <v/>
      </c>
      <c r="G772" s="24" t="str">
        <f>IF(OR(N772="",D772=""),"",IFERROR(INDEX('Facturi emise'!$I$5:$I$1004,MATCH(N772&amp;"|"&amp;D772,'Facturi emise'!$A$5:$A$1004,0)),""))</f>
        <v/>
      </c>
      <c r="H772" s="6"/>
      <c r="I772" s="14" t="str">
        <f>IF(OR(N772="",D772=""),"",IFERROR(INDEX('Facturi emise'!$J$5:$J$1004,MATCH(N772&amp;"|"&amp;D772,'Facturi emise'!$A$5:$A$1004,0)),""))</f>
        <v/>
      </c>
      <c r="J772" s="25" t="str">
        <f>IF(OR(N772="",D772=""),"",IFERROR(INDEX('Facturi emise'!$K$5:$K$1004,MATCH(N772&amp;"|"&amp;D772,'Facturi emise'!$A$5:$A$1004,0)),""))</f>
        <v/>
      </c>
      <c r="K772" s="26" t="str">
        <f t="shared" si="34"/>
        <v/>
      </c>
      <c r="L772" s="26" t="str">
        <f t="shared" si="35"/>
        <v/>
      </c>
      <c r="M772" s="27" t="str">
        <f>IF(B772="","",TRIM(IF(N772="","Factura storno nu există în registru. ",IF(ISNA(MATCH(N772&amp;"|"&amp;D772,'Facturi emise'!$A$5:$A$1004,0)),"Linia nu există în factura inițială. ",""))&amp;IF(N(H772)&lt;=0,"Lipsește cantitatea stornată. ","")&amp;IF(AND(N(I772)=IFERROR(INDEX('Facturi emise'!$J$5:$J$1004,MATCH(N772&amp;"|"&amp;D772,'Facturi emise'!$A$5:$A$1004,0)),0),SUMIFS($H$5:$H$1004,$N$5:$N$1004,N772,$D$5:$D$1004,D772,$I$5:$I$1004,I772)&gt;N(G772)),"Stornezi mai mult decât s-a facturat. ","")&amp;IF(AND(N(I772)&gt;0,N(I772)&lt;IFERROR(INDEX('Facturi emise'!$J$5:$J$1004,MATCH(N772&amp;"|"&amp;D772,'Facturi emise'!$A$5:$A$1004,0)),0)),"Reducere de preț pe unitate. ","")))</f>
        <v/>
      </c>
      <c r="N772" s="28" t="str">
        <f>IF(B772="","",IFERROR(INDEX('Registru stornări'!$D$5:$D$304,MATCH(B772,'Registru stornări'!$B$5:$B$304,0)),""))</f>
        <v/>
      </c>
    </row>
    <row r="773" spans="1:14" x14ac:dyDescent="0.2">
      <c r="A773" s="1" t="str">
        <f t="shared" ref="A773:A836" si="36">IF(B773="","",B773&amp;"|"&amp;C773)</f>
        <v/>
      </c>
      <c r="B773" s="9"/>
      <c r="C773" s="10" t="str">
        <f>IF(B773="","",COUNTIF(INDEX($B:$B,5):B773,B773))</f>
        <v/>
      </c>
      <c r="D773" s="9"/>
      <c r="E773" s="24" t="str">
        <f>IF(OR(N773="",D773=""),"",IFERROR(INDEX('Facturi emise'!$G$5:$G$1004,MATCH(N773&amp;"|"&amp;D773,'Facturi emise'!$A$5:$A$1004,0)),""))</f>
        <v/>
      </c>
      <c r="F773" s="10" t="str">
        <f>IF(OR(N773="",D773=""),"",IFERROR(INDEX('Facturi emise'!$H$5:$H$1004,MATCH(N773&amp;"|"&amp;D773,'Facturi emise'!$A$5:$A$1004,0)),""))</f>
        <v/>
      </c>
      <c r="G773" s="24" t="str">
        <f>IF(OR(N773="",D773=""),"",IFERROR(INDEX('Facturi emise'!$I$5:$I$1004,MATCH(N773&amp;"|"&amp;D773,'Facturi emise'!$A$5:$A$1004,0)),""))</f>
        <v/>
      </c>
      <c r="H773" s="6"/>
      <c r="I773" s="14" t="str">
        <f>IF(OR(N773="",D773=""),"",IFERROR(INDEX('Facturi emise'!$J$5:$J$1004,MATCH(N773&amp;"|"&amp;D773,'Facturi emise'!$A$5:$A$1004,0)),""))</f>
        <v/>
      </c>
      <c r="J773" s="25" t="str">
        <f>IF(OR(N773="",D773=""),"",IFERROR(INDEX('Facturi emise'!$K$5:$K$1004,MATCH(N773&amp;"|"&amp;D773,'Facturi emise'!$A$5:$A$1004,0)),""))</f>
        <v/>
      </c>
      <c r="K773" s="26" t="str">
        <f t="shared" ref="K773:K836" si="37">IF(OR(H773="",I773=""),"",-ROUND(H773*I773,2))</f>
        <v/>
      </c>
      <c r="L773" s="26" t="str">
        <f t="shared" ref="L773:L836" si="38">IF(OR(K773="",J773=""),"",ROUND(K773*J773,2))</f>
        <v/>
      </c>
      <c r="M773" s="27" t="str">
        <f>IF(B773="","",TRIM(IF(N773="","Factura storno nu există în registru. ",IF(ISNA(MATCH(N773&amp;"|"&amp;D773,'Facturi emise'!$A$5:$A$1004,0)),"Linia nu există în factura inițială. ",""))&amp;IF(N(H773)&lt;=0,"Lipsește cantitatea stornată. ","")&amp;IF(AND(N(I773)=IFERROR(INDEX('Facturi emise'!$J$5:$J$1004,MATCH(N773&amp;"|"&amp;D773,'Facturi emise'!$A$5:$A$1004,0)),0),SUMIFS($H$5:$H$1004,$N$5:$N$1004,N773,$D$5:$D$1004,D773,$I$5:$I$1004,I773)&gt;N(G773)),"Stornezi mai mult decât s-a facturat. ","")&amp;IF(AND(N(I773)&gt;0,N(I773)&lt;IFERROR(INDEX('Facturi emise'!$J$5:$J$1004,MATCH(N773&amp;"|"&amp;D773,'Facturi emise'!$A$5:$A$1004,0)),0)),"Reducere de preț pe unitate. ","")))</f>
        <v/>
      </c>
      <c r="N773" s="28" t="str">
        <f>IF(B773="","",IFERROR(INDEX('Registru stornări'!$D$5:$D$304,MATCH(B773,'Registru stornări'!$B$5:$B$304,0)),""))</f>
        <v/>
      </c>
    </row>
    <row r="774" spans="1:14" x14ac:dyDescent="0.2">
      <c r="A774" s="1" t="str">
        <f t="shared" si="36"/>
        <v/>
      </c>
      <c r="B774" s="9"/>
      <c r="C774" s="10" t="str">
        <f>IF(B774="","",COUNTIF(INDEX($B:$B,5):B774,B774))</f>
        <v/>
      </c>
      <c r="D774" s="9"/>
      <c r="E774" s="24" t="str">
        <f>IF(OR(N774="",D774=""),"",IFERROR(INDEX('Facturi emise'!$G$5:$G$1004,MATCH(N774&amp;"|"&amp;D774,'Facturi emise'!$A$5:$A$1004,0)),""))</f>
        <v/>
      </c>
      <c r="F774" s="10" t="str">
        <f>IF(OR(N774="",D774=""),"",IFERROR(INDEX('Facturi emise'!$H$5:$H$1004,MATCH(N774&amp;"|"&amp;D774,'Facturi emise'!$A$5:$A$1004,0)),""))</f>
        <v/>
      </c>
      <c r="G774" s="24" t="str">
        <f>IF(OR(N774="",D774=""),"",IFERROR(INDEX('Facturi emise'!$I$5:$I$1004,MATCH(N774&amp;"|"&amp;D774,'Facturi emise'!$A$5:$A$1004,0)),""))</f>
        <v/>
      </c>
      <c r="H774" s="6"/>
      <c r="I774" s="14" t="str">
        <f>IF(OR(N774="",D774=""),"",IFERROR(INDEX('Facturi emise'!$J$5:$J$1004,MATCH(N774&amp;"|"&amp;D774,'Facturi emise'!$A$5:$A$1004,0)),""))</f>
        <v/>
      </c>
      <c r="J774" s="25" t="str">
        <f>IF(OR(N774="",D774=""),"",IFERROR(INDEX('Facturi emise'!$K$5:$K$1004,MATCH(N774&amp;"|"&amp;D774,'Facturi emise'!$A$5:$A$1004,0)),""))</f>
        <v/>
      </c>
      <c r="K774" s="26" t="str">
        <f t="shared" si="37"/>
        <v/>
      </c>
      <c r="L774" s="26" t="str">
        <f t="shared" si="38"/>
        <v/>
      </c>
      <c r="M774" s="27" t="str">
        <f>IF(B774="","",TRIM(IF(N774="","Factura storno nu există în registru. ",IF(ISNA(MATCH(N774&amp;"|"&amp;D774,'Facturi emise'!$A$5:$A$1004,0)),"Linia nu există în factura inițială. ",""))&amp;IF(N(H774)&lt;=0,"Lipsește cantitatea stornată. ","")&amp;IF(AND(N(I774)=IFERROR(INDEX('Facturi emise'!$J$5:$J$1004,MATCH(N774&amp;"|"&amp;D774,'Facturi emise'!$A$5:$A$1004,0)),0),SUMIFS($H$5:$H$1004,$N$5:$N$1004,N774,$D$5:$D$1004,D774,$I$5:$I$1004,I774)&gt;N(G774)),"Stornezi mai mult decât s-a facturat. ","")&amp;IF(AND(N(I774)&gt;0,N(I774)&lt;IFERROR(INDEX('Facturi emise'!$J$5:$J$1004,MATCH(N774&amp;"|"&amp;D774,'Facturi emise'!$A$5:$A$1004,0)),0)),"Reducere de preț pe unitate. ","")))</f>
        <v/>
      </c>
      <c r="N774" s="28" t="str">
        <f>IF(B774="","",IFERROR(INDEX('Registru stornări'!$D$5:$D$304,MATCH(B774,'Registru stornări'!$B$5:$B$304,0)),""))</f>
        <v/>
      </c>
    </row>
    <row r="775" spans="1:14" x14ac:dyDescent="0.2">
      <c r="A775" s="1" t="str">
        <f t="shared" si="36"/>
        <v/>
      </c>
      <c r="B775" s="9"/>
      <c r="C775" s="10" t="str">
        <f>IF(B775="","",COUNTIF(INDEX($B:$B,5):B775,B775))</f>
        <v/>
      </c>
      <c r="D775" s="9"/>
      <c r="E775" s="24" t="str">
        <f>IF(OR(N775="",D775=""),"",IFERROR(INDEX('Facturi emise'!$G$5:$G$1004,MATCH(N775&amp;"|"&amp;D775,'Facturi emise'!$A$5:$A$1004,0)),""))</f>
        <v/>
      </c>
      <c r="F775" s="10" t="str">
        <f>IF(OR(N775="",D775=""),"",IFERROR(INDEX('Facturi emise'!$H$5:$H$1004,MATCH(N775&amp;"|"&amp;D775,'Facturi emise'!$A$5:$A$1004,0)),""))</f>
        <v/>
      </c>
      <c r="G775" s="24" t="str">
        <f>IF(OR(N775="",D775=""),"",IFERROR(INDEX('Facturi emise'!$I$5:$I$1004,MATCH(N775&amp;"|"&amp;D775,'Facturi emise'!$A$5:$A$1004,0)),""))</f>
        <v/>
      </c>
      <c r="H775" s="6"/>
      <c r="I775" s="14" t="str">
        <f>IF(OR(N775="",D775=""),"",IFERROR(INDEX('Facturi emise'!$J$5:$J$1004,MATCH(N775&amp;"|"&amp;D775,'Facturi emise'!$A$5:$A$1004,0)),""))</f>
        <v/>
      </c>
      <c r="J775" s="25" t="str">
        <f>IF(OR(N775="",D775=""),"",IFERROR(INDEX('Facturi emise'!$K$5:$K$1004,MATCH(N775&amp;"|"&amp;D775,'Facturi emise'!$A$5:$A$1004,0)),""))</f>
        <v/>
      </c>
      <c r="K775" s="26" t="str">
        <f t="shared" si="37"/>
        <v/>
      </c>
      <c r="L775" s="26" t="str">
        <f t="shared" si="38"/>
        <v/>
      </c>
      <c r="M775" s="27" t="str">
        <f>IF(B775="","",TRIM(IF(N775="","Factura storno nu există în registru. ",IF(ISNA(MATCH(N775&amp;"|"&amp;D775,'Facturi emise'!$A$5:$A$1004,0)),"Linia nu există în factura inițială. ",""))&amp;IF(N(H775)&lt;=0,"Lipsește cantitatea stornată. ","")&amp;IF(AND(N(I775)=IFERROR(INDEX('Facturi emise'!$J$5:$J$1004,MATCH(N775&amp;"|"&amp;D775,'Facturi emise'!$A$5:$A$1004,0)),0),SUMIFS($H$5:$H$1004,$N$5:$N$1004,N775,$D$5:$D$1004,D775,$I$5:$I$1004,I775)&gt;N(G775)),"Stornezi mai mult decât s-a facturat. ","")&amp;IF(AND(N(I775)&gt;0,N(I775)&lt;IFERROR(INDEX('Facturi emise'!$J$5:$J$1004,MATCH(N775&amp;"|"&amp;D775,'Facturi emise'!$A$5:$A$1004,0)),0)),"Reducere de preț pe unitate. ","")))</f>
        <v/>
      </c>
      <c r="N775" s="28" t="str">
        <f>IF(B775="","",IFERROR(INDEX('Registru stornări'!$D$5:$D$304,MATCH(B775,'Registru stornări'!$B$5:$B$304,0)),""))</f>
        <v/>
      </c>
    </row>
    <row r="776" spans="1:14" x14ac:dyDescent="0.2">
      <c r="A776" s="1" t="str">
        <f t="shared" si="36"/>
        <v/>
      </c>
      <c r="B776" s="9"/>
      <c r="C776" s="10" t="str">
        <f>IF(B776="","",COUNTIF(INDEX($B:$B,5):B776,B776))</f>
        <v/>
      </c>
      <c r="D776" s="9"/>
      <c r="E776" s="24" t="str">
        <f>IF(OR(N776="",D776=""),"",IFERROR(INDEX('Facturi emise'!$G$5:$G$1004,MATCH(N776&amp;"|"&amp;D776,'Facturi emise'!$A$5:$A$1004,0)),""))</f>
        <v/>
      </c>
      <c r="F776" s="10" t="str">
        <f>IF(OR(N776="",D776=""),"",IFERROR(INDEX('Facturi emise'!$H$5:$H$1004,MATCH(N776&amp;"|"&amp;D776,'Facturi emise'!$A$5:$A$1004,0)),""))</f>
        <v/>
      </c>
      <c r="G776" s="24" t="str">
        <f>IF(OR(N776="",D776=""),"",IFERROR(INDEX('Facturi emise'!$I$5:$I$1004,MATCH(N776&amp;"|"&amp;D776,'Facturi emise'!$A$5:$A$1004,0)),""))</f>
        <v/>
      </c>
      <c r="H776" s="6"/>
      <c r="I776" s="14" t="str">
        <f>IF(OR(N776="",D776=""),"",IFERROR(INDEX('Facturi emise'!$J$5:$J$1004,MATCH(N776&amp;"|"&amp;D776,'Facturi emise'!$A$5:$A$1004,0)),""))</f>
        <v/>
      </c>
      <c r="J776" s="25" t="str">
        <f>IF(OR(N776="",D776=""),"",IFERROR(INDEX('Facturi emise'!$K$5:$K$1004,MATCH(N776&amp;"|"&amp;D776,'Facturi emise'!$A$5:$A$1004,0)),""))</f>
        <v/>
      </c>
      <c r="K776" s="26" t="str">
        <f t="shared" si="37"/>
        <v/>
      </c>
      <c r="L776" s="26" t="str">
        <f t="shared" si="38"/>
        <v/>
      </c>
      <c r="M776" s="27" t="str">
        <f>IF(B776="","",TRIM(IF(N776="","Factura storno nu există în registru. ",IF(ISNA(MATCH(N776&amp;"|"&amp;D776,'Facturi emise'!$A$5:$A$1004,0)),"Linia nu există în factura inițială. ",""))&amp;IF(N(H776)&lt;=0,"Lipsește cantitatea stornată. ","")&amp;IF(AND(N(I776)=IFERROR(INDEX('Facturi emise'!$J$5:$J$1004,MATCH(N776&amp;"|"&amp;D776,'Facturi emise'!$A$5:$A$1004,0)),0),SUMIFS($H$5:$H$1004,$N$5:$N$1004,N776,$D$5:$D$1004,D776,$I$5:$I$1004,I776)&gt;N(G776)),"Stornezi mai mult decât s-a facturat. ","")&amp;IF(AND(N(I776)&gt;0,N(I776)&lt;IFERROR(INDEX('Facturi emise'!$J$5:$J$1004,MATCH(N776&amp;"|"&amp;D776,'Facturi emise'!$A$5:$A$1004,0)),0)),"Reducere de preț pe unitate. ","")))</f>
        <v/>
      </c>
      <c r="N776" s="28" t="str">
        <f>IF(B776="","",IFERROR(INDEX('Registru stornări'!$D$5:$D$304,MATCH(B776,'Registru stornări'!$B$5:$B$304,0)),""))</f>
        <v/>
      </c>
    </row>
    <row r="777" spans="1:14" x14ac:dyDescent="0.2">
      <c r="A777" s="1" t="str">
        <f t="shared" si="36"/>
        <v/>
      </c>
      <c r="B777" s="9"/>
      <c r="C777" s="10" t="str">
        <f>IF(B777="","",COUNTIF(INDEX($B:$B,5):B777,B777))</f>
        <v/>
      </c>
      <c r="D777" s="9"/>
      <c r="E777" s="24" t="str">
        <f>IF(OR(N777="",D777=""),"",IFERROR(INDEX('Facturi emise'!$G$5:$G$1004,MATCH(N777&amp;"|"&amp;D777,'Facturi emise'!$A$5:$A$1004,0)),""))</f>
        <v/>
      </c>
      <c r="F777" s="10" t="str">
        <f>IF(OR(N777="",D777=""),"",IFERROR(INDEX('Facturi emise'!$H$5:$H$1004,MATCH(N777&amp;"|"&amp;D777,'Facturi emise'!$A$5:$A$1004,0)),""))</f>
        <v/>
      </c>
      <c r="G777" s="24" t="str">
        <f>IF(OR(N777="",D777=""),"",IFERROR(INDEX('Facturi emise'!$I$5:$I$1004,MATCH(N777&amp;"|"&amp;D777,'Facturi emise'!$A$5:$A$1004,0)),""))</f>
        <v/>
      </c>
      <c r="H777" s="6"/>
      <c r="I777" s="14" t="str">
        <f>IF(OR(N777="",D777=""),"",IFERROR(INDEX('Facturi emise'!$J$5:$J$1004,MATCH(N777&amp;"|"&amp;D777,'Facturi emise'!$A$5:$A$1004,0)),""))</f>
        <v/>
      </c>
      <c r="J777" s="25" t="str">
        <f>IF(OR(N777="",D777=""),"",IFERROR(INDEX('Facturi emise'!$K$5:$K$1004,MATCH(N777&amp;"|"&amp;D777,'Facturi emise'!$A$5:$A$1004,0)),""))</f>
        <v/>
      </c>
      <c r="K777" s="26" t="str">
        <f t="shared" si="37"/>
        <v/>
      </c>
      <c r="L777" s="26" t="str">
        <f t="shared" si="38"/>
        <v/>
      </c>
      <c r="M777" s="27" t="str">
        <f>IF(B777="","",TRIM(IF(N777="","Factura storno nu există în registru. ",IF(ISNA(MATCH(N777&amp;"|"&amp;D777,'Facturi emise'!$A$5:$A$1004,0)),"Linia nu există în factura inițială. ",""))&amp;IF(N(H777)&lt;=0,"Lipsește cantitatea stornată. ","")&amp;IF(AND(N(I777)=IFERROR(INDEX('Facturi emise'!$J$5:$J$1004,MATCH(N777&amp;"|"&amp;D777,'Facturi emise'!$A$5:$A$1004,0)),0),SUMIFS($H$5:$H$1004,$N$5:$N$1004,N777,$D$5:$D$1004,D777,$I$5:$I$1004,I777)&gt;N(G777)),"Stornezi mai mult decât s-a facturat. ","")&amp;IF(AND(N(I777)&gt;0,N(I777)&lt;IFERROR(INDEX('Facturi emise'!$J$5:$J$1004,MATCH(N777&amp;"|"&amp;D777,'Facturi emise'!$A$5:$A$1004,0)),0)),"Reducere de preț pe unitate. ","")))</f>
        <v/>
      </c>
      <c r="N777" s="28" t="str">
        <f>IF(B777="","",IFERROR(INDEX('Registru stornări'!$D$5:$D$304,MATCH(B777,'Registru stornări'!$B$5:$B$304,0)),""))</f>
        <v/>
      </c>
    </row>
    <row r="778" spans="1:14" x14ac:dyDescent="0.2">
      <c r="A778" s="1" t="str">
        <f t="shared" si="36"/>
        <v/>
      </c>
      <c r="B778" s="9"/>
      <c r="C778" s="10" t="str">
        <f>IF(B778="","",COUNTIF(INDEX($B:$B,5):B778,B778))</f>
        <v/>
      </c>
      <c r="D778" s="9"/>
      <c r="E778" s="24" t="str">
        <f>IF(OR(N778="",D778=""),"",IFERROR(INDEX('Facturi emise'!$G$5:$G$1004,MATCH(N778&amp;"|"&amp;D778,'Facturi emise'!$A$5:$A$1004,0)),""))</f>
        <v/>
      </c>
      <c r="F778" s="10" t="str">
        <f>IF(OR(N778="",D778=""),"",IFERROR(INDEX('Facturi emise'!$H$5:$H$1004,MATCH(N778&amp;"|"&amp;D778,'Facturi emise'!$A$5:$A$1004,0)),""))</f>
        <v/>
      </c>
      <c r="G778" s="24" t="str">
        <f>IF(OR(N778="",D778=""),"",IFERROR(INDEX('Facturi emise'!$I$5:$I$1004,MATCH(N778&amp;"|"&amp;D778,'Facturi emise'!$A$5:$A$1004,0)),""))</f>
        <v/>
      </c>
      <c r="H778" s="6"/>
      <c r="I778" s="14" t="str">
        <f>IF(OR(N778="",D778=""),"",IFERROR(INDEX('Facturi emise'!$J$5:$J$1004,MATCH(N778&amp;"|"&amp;D778,'Facturi emise'!$A$5:$A$1004,0)),""))</f>
        <v/>
      </c>
      <c r="J778" s="25" t="str">
        <f>IF(OR(N778="",D778=""),"",IFERROR(INDEX('Facturi emise'!$K$5:$K$1004,MATCH(N778&amp;"|"&amp;D778,'Facturi emise'!$A$5:$A$1004,0)),""))</f>
        <v/>
      </c>
      <c r="K778" s="26" t="str">
        <f t="shared" si="37"/>
        <v/>
      </c>
      <c r="L778" s="26" t="str">
        <f t="shared" si="38"/>
        <v/>
      </c>
      <c r="M778" s="27" t="str">
        <f>IF(B778="","",TRIM(IF(N778="","Factura storno nu există în registru. ",IF(ISNA(MATCH(N778&amp;"|"&amp;D778,'Facturi emise'!$A$5:$A$1004,0)),"Linia nu există în factura inițială. ",""))&amp;IF(N(H778)&lt;=0,"Lipsește cantitatea stornată. ","")&amp;IF(AND(N(I778)=IFERROR(INDEX('Facturi emise'!$J$5:$J$1004,MATCH(N778&amp;"|"&amp;D778,'Facturi emise'!$A$5:$A$1004,0)),0),SUMIFS($H$5:$H$1004,$N$5:$N$1004,N778,$D$5:$D$1004,D778,$I$5:$I$1004,I778)&gt;N(G778)),"Stornezi mai mult decât s-a facturat. ","")&amp;IF(AND(N(I778)&gt;0,N(I778)&lt;IFERROR(INDEX('Facturi emise'!$J$5:$J$1004,MATCH(N778&amp;"|"&amp;D778,'Facturi emise'!$A$5:$A$1004,0)),0)),"Reducere de preț pe unitate. ","")))</f>
        <v/>
      </c>
      <c r="N778" s="28" t="str">
        <f>IF(B778="","",IFERROR(INDEX('Registru stornări'!$D$5:$D$304,MATCH(B778,'Registru stornări'!$B$5:$B$304,0)),""))</f>
        <v/>
      </c>
    </row>
    <row r="779" spans="1:14" x14ac:dyDescent="0.2">
      <c r="A779" s="1" t="str">
        <f t="shared" si="36"/>
        <v/>
      </c>
      <c r="B779" s="9"/>
      <c r="C779" s="10" t="str">
        <f>IF(B779="","",COUNTIF(INDEX($B:$B,5):B779,B779))</f>
        <v/>
      </c>
      <c r="D779" s="9"/>
      <c r="E779" s="24" t="str">
        <f>IF(OR(N779="",D779=""),"",IFERROR(INDEX('Facturi emise'!$G$5:$G$1004,MATCH(N779&amp;"|"&amp;D779,'Facturi emise'!$A$5:$A$1004,0)),""))</f>
        <v/>
      </c>
      <c r="F779" s="10" t="str">
        <f>IF(OR(N779="",D779=""),"",IFERROR(INDEX('Facturi emise'!$H$5:$H$1004,MATCH(N779&amp;"|"&amp;D779,'Facturi emise'!$A$5:$A$1004,0)),""))</f>
        <v/>
      </c>
      <c r="G779" s="24" t="str">
        <f>IF(OR(N779="",D779=""),"",IFERROR(INDEX('Facturi emise'!$I$5:$I$1004,MATCH(N779&amp;"|"&amp;D779,'Facturi emise'!$A$5:$A$1004,0)),""))</f>
        <v/>
      </c>
      <c r="H779" s="6"/>
      <c r="I779" s="14" t="str">
        <f>IF(OR(N779="",D779=""),"",IFERROR(INDEX('Facturi emise'!$J$5:$J$1004,MATCH(N779&amp;"|"&amp;D779,'Facturi emise'!$A$5:$A$1004,0)),""))</f>
        <v/>
      </c>
      <c r="J779" s="25" t="str">
        <f>IF(OR(N779="",D779=""),"",IFERROR(INDEX('Facturi emise'!$K$5:$K$1004,MATCH(N779&amp;"|"&amp;D779,'Facturi emise'!$A$5:$A$1004,0)),""))</f>
        <v/>
      </c>
      <c r="K779" s="26" t="str">
        <f t="shared" si="37"/>
        <v/>
      </c>
      <c r="L779" s="26" t="str">
        <f t="shared" si="38"/>
        <v/>
      </c>
      <c r="M779" s="27" t="str">
        <f>IF(B779="","",TRIM(IF(N779="","Factura storno nu există în registru. ",IF(ISNA(MATCH(N779&amp;"|"&amp;D779,'Facturi emise'!$A$5:$A$1004,0)),"Linia nu există în factura inițială. ",""))&amp;IF(N(H779)&lt;=0,"Lipsește cantitatea stornată. ","")&amp;IF(AND(N(I779)=IFERROR(INDEX('Facturi emise'!$J$5:$J$1004,MATCH(N779&amp;"|"&amp;D779,'Facturi emise'!$A$5:$A$1004,0)),0),SUMIFS($H$5:$H$1004,$N$5:$N$1004,N779,$D$5:$D$1004,D779,$I$5:$I$1004,I779)&gt;N(G779)),"Stornezi mai mult decât s-a facturat. ","")&amp;IF(AND(N(I779)&gt;0,N(I779)&lt;IFERROR(INDEX('Facturi emise'!$J$5:$J$1004,MATCH(N779&amp;"|"&amp;D779,'Facturi emise'!$A$5:$A$1004,0)),0)),"Reducere de preț pe unitate. ","")))</f>
        <v/>
      </c>
      <c r="N779" s="28" t="str">
        <f>IF(B779="","",IFERROR(INDEX('Registru stornări'!$D$5:$D$304,MATCH(B779,'Registru stornări'!$B$5:$B$304,0)),""))</f>
        <v/>
      </c>
    </row>
    <row r="780" spans="1:14" x14ac:dyDescent="0.2">
      <c r="A780" s="1" t="str">
        <f t="shared" si="36"/>
        <v/>
      </c>
      <c r="B780" s="9"/>
      <c r="C780" s="10" t="str">
        <f>IF(B780="","",COUNTIF(INDEX($B:$B,5):B780,B780))</f>
        <v/>
      </c>
      <c r="D780" s="9"/>
      <c r="E780" s="24" t="str">
        <f>IF(OR(N780="",D780=""),"",IFERROR(INDEX('Facturi emise'!$G$5:$G$1004,MATCH(N780&amp;"|"&amp;D780,'Facturi emise'!$A$5:$A$1004,0)),""))</f>
        <v/>
      </c>
      <c r="F780" s="10" t="str">
        <f>IF(OR(N780="",D780=""),"",IFERROR(INDEX('Facturi emise'!$H$5:$H$1004,MATCH(N780&amp;"|"&amp;D780,'Facturi emise'!$A$5:$A$1004,0)),""))</f>
        <v/>
      </c>
      <c r="G780" s="24" t="str">
        <f>IF(OR(N780="",D780=""),"",IFERROR(INDEX('Facturi emise'!$I$5:$I$1004,MATCH(N780&amp;"|"&amp;D780,'Facturi emise'!$A$5:$A$1004,0)),""))</f>
        <v/>
      </c>
      <c r="H780" s="6"/>
      <c r="I780" s="14" t="str">
        <f>IF(OR(N780="",D780=""),"",IFERROR(INDEX('Facturi emise'!$J$5:$J$1004,MATCH(N780&amp;"|"&amp;D780,'Facturi emise'!$A$5:$A$1004,0)),""))</f>
        <v/>
      </c>
      <c r="J780" s="25" t="str">
        <f>IF(OR(N780="",D780=""),"",IFERROR(INDEX('Facturi emise'!$K$5:$K$1004,MATCH(N780&amp;"|"&amp;D780,'Facturi emise'!$A$5:$A$1004,0)),""))</f>
        <v/>
      </c>
      <c r="K780" s="26" t="str">
        <f t="shared" si="37"/>
        <v/>
      </c>
      <c r="L780" s="26" t="str">
        <f t="shared" si="38"/>
        <v/>
      </c>
      <c r="M780" s="27" t="str">
        <f>IF(B780="","",TRIM(IF(N780="","Factura storno nu există în registru. ",IF(ISNA(MATCH(N780&amp;"|"&amp;D780,'Facturi emise'!$A$5:$A$1004,0)),"Linia nu există în factura inițială. ",""))&amp;IF(N(H780)&lt;=0,"Lipsește cantitatea stornată. ","")&amp;IF(AND(N(I780)=IFERROR(INDEX('Facturi emise'!$J$5:$J$1004,MATCH(N780&amp;"|"&amp;D780,'Facturi emise'!$A$5:$A$1004,0)),0),SUMIFS($H$5:$H$1004,$N$5:$N$1004,N780,$D$5:$D$1004,D780,$I$5:$I$1004,I780)&gt;N(G780)),"Stornezi mai mult decât s-a facturat. ","")&amp;IF(AND(N(I780)&gt;0,N(I780)&lt;IFERROR(INDEX('Facturi emise'!$J$5:$J$1004,MATCH(N780&amp;"|"&amp;D780,'Facturi emise'!$A$5:$A$1004,0)),0)),"Reducere de preț pe unitate. ","")))</f>
        <v/>
      </c>
      <c r="N780" s="28" t="str">
        <f>IF(B780="","",IFERROR(INDEX('Registru stornări'!$D$5:$D$304,MATCH(B780,'Registru stornări'!$B$5:$B$304,0)),""))</f>
        <v/>
      </c>
    </row>
    <row r="781" spans="1:14" x14ac:dyDescent="0.2">
      <c r="A781" s="1" t="str">
        <f t="shared" si="36"/>
        <v/>
      </c>
      <c r="B781" s="9"/>
      <c r="C781" s="10" t="str">
        <f>IF(B781="","",COUNTIF(INDEX($B:$B,5):B781,B781))</f>
        <v/>
      </c>
      <c r="D781" s="9"/>
      <c r="E781" s="24" t="str">
        <f>IF(OR(N781="",D781=""),"",IFERROR(INDEX('Facturi emise'!$G$5:$G$1004,MATCH(N781&amp;"|"&amp;D781,'Facturi emise'!$A$5:$A$1004,0)),""))</f>
        <v/>
      </c>
      <c r="F781" s="10" t="str">
        <f>IF(OR(N781="",D781=""),"",IFERROR(INDEX('Facturi emise'!$H$5:$H$1004,MATCH(N781&amp;"|"&amp;D781,'Facturi emise'!$A$5:$A$1004,0)),""))</f>
        <v/>
      </c>
      <c r="G781" s="24" t="str">
        <f>IF(OR(N781="",D781=""),"",IFERROR(INDEX('Facturi emise'!$I$5:$I$1004,MATCH(N781&amp;"|"&amp;D781,'Facturi emise'!$A$5:$A$1004,0)),""))</f>
        <v/>
      </c>
      <c r="H781" s="6"/>
      <c r="I781" s="14" t="str">
        <f>IF(OR(N781="",D781=""),"",IFERROR(INDEX('Facturi emise'!$J$5:$J$1004,MATCH(N781&amp;"|"&amp;D781,'Facturi emise'!$A$5:$A$1004,0)),""))</f>
        <v/>
      </c>
      <c r="J781" s="25" t="str">
        <f>IF(OR(N781="",D781=""),"",IFERROR(INDEX('Facturi emise'!$K$5:$K$1004,MATCH(N781&amp;"|"&amp;D781,'Facturi emise'!$A$5:$A$1004,0)),""))</f>
        <v/>
      </c>
      <c r="K781" s="26" t="str">
        <f t="shared" si="37"/>
        <v/>
      </c>
      <c r="L781" s="26" t="str">
        <f t="shared" si="38"/>
        <v/>
      </c>
      <c r="M781" s="27" t="str">
        <f>IF(B781="","",TRIM(IF(N781="","Factura storno nu există în registru. ",IF(ISNA(MATCH(N781&amp;"|"&amp;D781,'Facturi emise'!$A$5:$A$1004,0)),"Linia nu există în factura inițială. ",""))&amp;IF(N(H781)&lt;=0,"Lipsește cantitatea stornată. ","")&amp;IF(AND(N(I781)=IFERROR(INDEX('Facturi emise'!$J$5:$J$1004,MATCH(N781&amp;"|"&amp;D781,'Facturi emise'!$A$5:$A$1004,0)),0),SUMIFS($H$5:$H$1004,$N$5:$N$1004,N781,$D$5:$D$1004,D781,$I$5:$I$1004,I781)&gt;N(G781)),"Stornezi mai mult decât s-a facturat. ","")&amp;IF(AND(N(I781)&gt;0,N(I781)&lt;IFERROR(INDEX('Facturi emise'!$J$5:$J$1004,MATCH(N781&amp;"|"&amp;D781,'Facturi emise'!$A$5:$A$1004,0)),0)),"Reducere de preț pe unitate. ","")))</f>
        <v/>
      </c>
      <c r="N781" s="28" t="str">
        <f>IF(B781="","",IFERROR(INDEX('Registru stornări'!$D$5:$D$304,MATCH(B781,'Registru stornări'!$B$5:$B$304,0)),""))</f>
        <v/>
      </c>
    </row>
    <row r="782" spans="1:14" x14ac:dyDescent="0.2">
      <c r="A782" s="1" t="str">
        <f t="shared" si="36"/>
        <v/>
      </c>
      <c r="B782" s="9"/>
      <c r="C782" s="10" t="str">
        <f>IF(B782="","",COUNTIF(INDEX($B:$B,5):B782,B782))</f>
        <v/>
      </c>
      <c r="D782" s="9"/>
      <c r="E782" s="24" t="str">
        <f>IF(OR(N782="",D782=""),"",IFERROR(INDEX('Facturi emise'!$G$5:$G$1004,MATCH(N782&amp;"|"&amp;D782,'Facturi emise'!$A$5:$A$1004,0)),""))</f>
        <v/>
      </c>
      <c r="F782" s="10" t="str">
        <f>IF(OR(N782="",D782=""),"",IFERROR(INDEX('Facturi emise'!$H$5:$H$1004,MATCH(N782&amp;"|"&amp;D782,'Facturi emise'!$A$5:$A$1004,0)),""))</f>
        <v/>
      </c>
      <c r="G782" s="24" t="str">
        <f>IF(OR(N782="",D782=""),"",IFERROR(INDEX('Facturi emise'!$I$5:$I$1004,MATCH(N782&amp;"|"&amp;D782,'Facturi emise'!$A$5:$A$1004,0)),""))</f>
        <v/>
      </c>
      <c r="H782" s="6"/>
      <c r="I782" s="14" t="str">
        <f>IF(OR(N782="",D782=""),"",IFERROR(INDEX('Facturi emise'!$J$5:$J$1004,MATCH(N782&amp;"|"&amp;D782,'Facturi emise'!$A$5:$A$1004,0)),""))</f>
        <v/>
      </c>
      <c r="J782" s="25" t="str">
        <f>IF(OR(N782="",D782=""),"",IFERROR(INDEX('Facturi emise'!$K$5:$K$1004,MATCH(N782&amp;"|"&amp;D782,'Facturi emise'!$A$5:$A$1004,0)),""))</f>
        <v/>
      </c>
      <c r="K782" s="26" t="str">
        <f t="shared" si="37"/>
        <v/>
      </c>
      <c r="L782" s="26" t="str">
        <f t="shared" si="38"/>
        <v/>
      </c>
      <c r="M782" s="27" t="str">
        <f>IF(B782="","",TRIM(IF(N782="","Factura storno nu există în registru. ",IF(ISNA(MATCH(N782&amp;"|"&amp;D782,'Facturi emise'!$A$5:$A$1004,0)),"Linia nu există în factura inițială. ",""))&amp;IF(N(H782)&lt;=0,"Lipsește cantitatea stornată. ","")&amp;IF(AND(N(I782)=IFERROR(INDEX('Facturi emise'!$J$5:$J$1004,MATCH(N782&amp;"|"&amp;D782,'Facturi emise'!$A$5:$A$1004,0)),0),SUMIFS($H$5:$H$1004,$N$5:$N$1004,N782,$D$5:$D$1004,D782,$I$5:$I$1004,I782)&gt;N(G782)),"Stornezi mai mult decât s-a facturat. ","")&amp;IF(AND(N(I782)&gt;0,N(I782)&lt;IFERROR(INDEX('Facturi emise'!$J$5:$J$1004,MATCH(N782&amp;"|"&amp;D782,'Facturi emise'!$A$5:$A$1004,0)),0)),"Reducere de preț pe unitate. ","")))</f>
        <v/>
      </c>
      <c r="N782" s="28" t="str">
        <f>IF(B782="","",IFERROR(INDEX('Registru stornări'!$D$5:$D$304,MATCH(B782,'Registru stornări'!$B$5:$B$304,0)),""))</f>
        <v/>
      </c>
    </row>
    <row r="783" spans="1:14" x14ac:dyDescent="0.2">
      <c r="A783" s="1" t="str">
        <f t="shared" si="36"/>
        <v/>
      </c>
      <c r="B783" s="9"/>
      <c r="C783" s="10" t="str">
        <f>IF(B783="","",COUNTIF(INDEX($B:$B,5):B783,B783))</f>
        <v/>
      </c>
      <c r="D783" s="9"/>
      <c r="E783" s="24" t="str">
        <f>IF(OR(N783="",D783=""),"",IFERROR(INDEX('Facturi emise'!$G$5:$G$1004,MATCH(N783&amp;"|"&amp;D783,'Facturi emise'!$A$5:$A$1004,0)),""))</f>
        <v/>
      </c>
      <c r="F783" s="10" t="str">
        <f>IF(OR(N783="",D783=""),"",IFERROR(INDEX('Facturi emise'!$H$5:$H$1004,MATCH(N783&amp;"|"&amp;D783,'Facturi emise'!$A$5:$A$1004,0)),""))</f>
        <v/>
      </c>
      <c r="G783" s="24" t="str">
        <f>IF(OR(N783="",D783=""),"",IFERROR(INDEX('Facturi emise'!$I$5:$I$1004,MATCH(N783&amp;"|"&amp;D783,'Facturi emise'!$A$5:$A$1004,0)),""))</f>
        <v/>
      </c>
      <c r="H783" s="6"/>
      <c r="I783" s="14" t="str">
        <f>IF(OR(N783="",D783=""),"",IFERROR(INDEX('Facturi emise'!$J$5:$J$1004,MATCH(N783&amp;"|"&amp;D783,'Facturi emise'!$A$5:$A$1004,0)),""))</f>
        <v/>
      </c>
      <c r="J783" s="25" t="str">
        <f>IF(OR(N783="",D783=""),"",IFERROR(INDEX('Facturi emise'!$K$5:$K$1004,MATCH(N783&amp;"|"&amp;D783,'Facturi emise'!$A$5:$A$1004,0)),""))</f>
        <v/>
      </c>
      <c r="K783" s="26" t="str">
        <f t="shared" si="37"/>
        <v/>
      </c>
      <c r="L783" s="26" t="str">
        <f t="shared" si="38"/>
        <v/>
      </c>
      <c r="M783" s="27" t="str">
        <f>IF(B783="","",TRIM(IF(N783="","Factura storno nu există în registru. ",IF(ISNA(MATCH(N783&amp;"|"&amp;D783,'Facturi emise'!$A$5:$A$1004,0)),"Linia nu există în factura inițială. ",""))&amp;IF(N(H783)&lt;=0,"Lipsește cantitatea stornată. ","")&amp;IF(AND(N(I783)=IFERROR(INDEX('Facturi emise'!$J$5:$J$1004,MATCH(N783&amp;"|"&amp;D783,'Facturi emise'!$A$5:$A$1004,0)),0),SUMIFS($H$5:$H$1004,$N$5:$N$1004,N783,$D$5:$D$1004,D783,$I$5:$I$1004,I783)&gt;N(G783)),"Stornezi mai mult decât s-a facturat. ","")&amp;IF(AND(N(I783)&gt;0,N(I783)&lt;IFERROR(INDEX('Facturi emise'!$J$5:$J$1004,MATCH(N783&amp;"|"&amp;D783,'Facturi emise'!$A$5:$A$1004,0)),0)),"Reducere de preț pe unitate. ","")))</f>
        <v/>
      </c>
      <c r="N783" s="28" t="str">
        <f>IF(B783="","",IFERROR(INDEX('Registru stornări'!$D$5:$D$304,MATCH(B783,'Registru stornări'!$B$5:$B$304,0)),""))</f>
        <v/>
      </c>
    </row>
    <row r="784" spans="1:14" x14ac:dyDescent="0.2">
      <c r="A784" s="1" t="str">
        <f t="shared" si="36"/>
        <v/>
      </c>
      <c r="B784" s="9"/>
      <c r="C784" s="10" t="str">
        <f>IF(B784="","",COUNTIF(INDEX($B:$B,5):B784,B784))</f>
        <v/>
      </c>
      <c r="D784" s="9"/>
      <c r="E784" s="24" t="str">
        <f>IF(OR(N784="",D784=""),"",IFERROR(INDEX('Facturi emise'!$G$5:$G$1004,MATCH(N784&amp;"|"&amp;D784,'Facturi emise'!$A$5:$A$1004,0)),""))</f>
        <v/>
      </c>
      <c r="F784" s="10" t="str">
        <f>IF(OR(N784="",D784=""),"",IFERROR(INDEX('Facturi emise'!$H$5:$H$1004,MATCH(N784&amp;"|"&amp;D784,'Facturi emise'!$A$5:$A$1004,0)),""))</f>
        <v/>
      </c>
      <c r="G784" s="24" t="str">
        <f>IF(OR(N784="",D784=""),"",IFERROR(INDEX('Facturi emise'!$I$5:$I$1004,MATCH(N784&amp;"|"&amp;D784,'Facturi emise'!$A$5:$A$1004,0)),""))</f>
        <v/>
      </c>
      <c r="H784" s="6"/>
      <c r="I784" s="14" t="str">
        <f>IF(OR(N784="",D784=""),"",IFERROR(INDEX('Facturi emise'!$J$5:$J$1004,MATCH(N784&amp;"|"&amp;D784,'Facturi emise'!$A$5:$A$1004,0)),""))</f>
        <v/>
      </c>
      <c r="J784" s="25" t="str">
        <f>IF(OR(N784="",D784=""),"",IFERROR(INDEX('Facturi emise'!$K$5:$K$1004,MATCH(N784&amp;"|"&amp;D784,'Facturi emise'!$A$5:$A$1004,0)),""))</f>
        <v/>
      </c>
      <c r="K784" s="26" t="str">
        <f t="shared" si="37"/>
        <v/>
      </c>
      <c r="L784" s="26" t="str">
        <f t="shared" si="38"/>
        <v/>
      </c>
      <c r="M784" s="27" t="str">
        <f>IF(B784="","",TRIM(IF(N784="","Factura storno nu există în registru. ",IF(ISNA(MATCH(N784&amp;"|"&amp;D784,'Facturi emise'!$A$5:$A$1004,0)),"Linia nu există în factura inițială. ",""))&amp;IF(N(H784)&lt;=0,"Lipsește cantitatea stornată. ","")&amp;IF(AND(N(I784)=IFERROR(INDEX('Facturi emise'!$J$5:$J$1004,MATCH(N784&amp;"|"&amp;D784,'Facturi emise'!$A$5:$A$1004,0)),0),SUMIFS($H$5:$H$1004,$N$5:$N$1004,N784,$D$5:$D$1004,D784,$I$5:$I$1004,I784)&gt;N(G784)),"Stornezi mai mult decât s-a facturat. ","")&amp;IF(AND(N(I784)&gt;0,N(I784)&lt;IFERROR(INDEX('Facturi emise'!$J$5:$J$1004,MATCH(N784&amp;"|"&amp;D784,'Facturi emise'!$A$5:$A$1004,0)),0)),"Reducere de preț pe unitate. ","")))</f>
        <v/>
      </c>
      <c r="N784" s="28" t="str">
        <f>IF(B784="","",IFERROR(INDEX('Registru stornări'!$D$5:$D$304,MATCH(B784,'Registru stornări'!$B$5:$B$304,0)),""))</f>
        <v/>
      </c>
    </row>
    <row r="785" spans="1:14" x14ac:dyDescent="0.2">
      <c r="A785" s="1" t="str">
        <f t="shared" si="36"/>
        <v/>
      </c>
      <c r="B785" s="9"/>
      <c r="C785" s="10" t="str">
        <f>IF(B785="","",COUNTIF(INDEX($B:$B,5):B785,B785))</f>
        <v/>
      </c>
      <c r="D785" s="9"/>
      <c r="E785" s="24" t="str">
        <f>IF(OR(N785="",D785=""),"",IFERROR(INDEX('Facturi emise'!$G$5:$G$1004,MATCH(N785&amp;"|"&amp;D785,'Facturi emise'!$A$5:$A$1004,0)),""))</f>
        <v/>
      </c>
      <c r="F785" s="10" t="str">
        <f>IF(OR(N785="",D785=""),"",IFERROR(INDEX('Facturi emise'!$H$5:$H$1004,MATCH(N785&amp;"|"&amp;D785,'Facturi emise'!$A$5:$A$1004,0)),""))</f>
        <v/>
      </c>
      <c r="G785" s="24" t="str">
        <f>IF(OR(N785="",D785=""),"",IFERROR(INDEX('Facturi emise'!$I$5:$I$1004,MATCH(N785&amp;"|"&amp;D785,'Facturi emise'!$A$5:$A$1004,0)),""))</f>
        <v/>
      </c>
      <c r="H785" s="6"/>
      <c r="I785" s="14" t="str">
        <f>IF(OR(N785="",D785=""),"",IFERROR(INDEX('Facturi emise'!$J$5:$J$1004,MATCH(N785&amp;"|"&amp;D785,'Facturi emise'!$A$5:$A$1004,0)),""))</f>
        <v/>
      </c>
      <c r="J785" s="25" t="str">
        <f>IF(OR(N785="",D785=""),"",IFERROR(INDEX('Facturi emise'!$K$5:$K$1004,MATCH(N785&amp;"|"&amp;D785,'Facturi emise'!$A$5:$A$1004,0)),""))</f>
        <v/>
      </c>
      <c r="K785" s="26" t="str">
        <f t="shared" si="37"/>
        <v/>
      </c>
      <c r="L785" s="26" t="str">
        <f t="shared" si="38"/>
        <v/>
      </c>
      <c r="M785" s="27" t="str">
        <f>IF(B785="","",TRIM(IF(N785="","Factura storno nu există în registru. ",IF(ISNA(MATCH(N785&amp;"|"&amp;D785,'Facturi emise'!$A$5:$A$1004,0)),"Linia nu există în factura inițială. ",""))&amp;IF(N(H785)&lt;=0,"Lipsește cantitatea stornată. ","")&amp;IF(AND(N(I785)=IFERROR(INDEX('Facturi emise'!$J$5:$J$1004,MATCH(N785&amp;"|"&amp;D785,'Facturi emise'!$A$5:$A$1004,0)),0),SUMIFS($H$5:$H$1004,$N$5:$N$1004,N785,$D$5:$D$1004,D785,$I$5:$I$1004,I785)&gt;N(G785)),"Stornezi mai mult decât s-a facturat. ","")&amp;IF(AND(N(I785)&gt;0,N(I785)&lt;IFERROR(INDEX('Facturi emise'!$J$5:$J$1004,MATCH(N785&amp;"|"&amp;D785,'Facturi emise'!$A$5:$A$1004,0)),0)),"Reducere de preț pe unitate. ","")))</f>
        <v/>
      </c>
      <c r="N785" s="28" t="str">
        <f>IF(B785="","",IFERROR(INDEX('Registru stornări'!$D$5:$D$304,MATCH(B785,'Registru stornări'!$B$5:$B$304,0)),""))</f>
        <v/>
      </c>
    </row>
    <row r="786" spans="1:14" x14ac:dyDescent="0.2">
      <c r="A786" s="1" t="str">
        <f t="shared" si="36"/>
        <v/>
      </c>
      <c r="B786" s="9"/>
      <c r="C786" s="10" t="str">
        <f>IF(B786="","",COUNTIF(INDEX($B:$B,5):B786,B786))</f>
        <v/>
      </c>
      <c r="D786" s="9"/>
      <c r="E786" s="24" t="str">
        <f>IF(OR(N786="",D786=""),"",IFERROR(INDEX('Facturi emise'!$G$5:$G$1004,MATCH(N786&amp;"|"&amp;D786,'Facturi emise'!$A$5:$A$1004,0)),""))</f>
        <v/>
      </c>
      <c r="F786" s="10" t="str">
        <f>IF(OR(N786="",D786=""),"",IFERROR(INDEX('Facturi emise'!$H$5:$H$1004,MATCH(N786&amp;"|"&amp;D786,'Facturi emise'!$A$5:$A$1004,0)),""))</f>
        <v/>
      </c>
      <c r="G786" s="24" t="str">
        <f>IF(OR(N786="",D786=""),"",IFERROR(INDEX('Facturi emise'!$I$5:$I$1004,MATCH(N786&amp;"|"&amp;D786,'Facturi emise'!$A$5:$A$1004,0)),""))</f>
        <v/>
      </c>
      <c r="H786" s="6"/>
      <c r="I786" s="14" t="str">
        <f>IF(OR(N786="",D786=""),"",IFERROR(INDEX('Facturi emise'!$J$5:$J$1004,MATCH(N786&amp;"|"&amp;D786,'Facturi emise'!$A$5:$A$1004,0)),""))</f>
        <v/>
      </c>
      <c r="J786" s="25" t="str">
        <f>IF(OR(N786="",D786=""),"",IFERROR(INDEX('Facturi emise'!$K$5:$K$1004,MATCH(N786&amp;"|"&amp;D786,'Facturi emise'!$A$5:$A$1004,0)),""))</f>
        <v/>
      </c>
      <c r="K786" s="26" t="str">
        <f t="shared" si="37"/>
        <v/>
      </c>
      <c r="L786" s="26" t="str">
        <f t="shared" si="38"/>
        <v/>
      </c>
      <c r="M786" s="27" t="str">
        <f>IF(B786="","",TRIM(IF(N786="","Factura storno nu există în registru. ",IF(ISNA(MATCH(N786&amp;"|"&amp;D786,'Facturi emise'!$A$5:$A$1004,0)),"Linia nu există în factura inițială. ",""))&amp;IF(N(H786)&lt;=0,"Lipsește cantitatea stornată. ","")&amp;IF(AND(N(I786)=IFERROR(INDEX('Facturi emise'!$J$5:$J$1004,MATCH(N786&amp;"|"&amp;D786,'Facturi emise'!$A$5:$A$1004,0)),0),SUMIFS($H$5:$H$1004,$N$5:$N$1004,N786,$D$5:$D$1004,D786,$I$5:$I$1004,I786)&gt;N(G786)),"Stornezi mai mult decât s-a facturat. ","")&amp;IF(AND(N(I786)&gt;0,N(I786)&lt;IFERROR(INDEX('Facturi emise'!$J$5:$J$1004,MATCH(N786&amp;"|"&amp;D786,'Facturi emise'!$A$5:$A$1004,0)),0)),"Reducere de preț pe unitate. ","")))</f>
        <v/>
      </c>
      <c r="N786" s="28" t="str">
        <f>IF(B786="","",IFERROR(INDEX('Registru stornări'!$D$5:$D$304,MATCH(B786,'Registru stornări'!$B$5:$B$304,0)),""))</f>
        <v/>
      </c>
    </row>
    <row r="787" spans="1:14" x14ac:dyDescent="0.2">
      <c r="A787" s="1" t="str">
        <f t="shared" si="36"/>
        <v/>
      </c>
      <c r="B787" s="9"/>
      <c r="C787" s="10" t="str">
        <f>IF(B787="","",COUNTIF(INDEX($B:$B,5):B787,B787))</f>
        <v/>
      </c>
      <c r="D787" s="9"/>
      <c r="E787" s="24" t="str">
        <f>IF(OR(N787="",D787=""),"",IFERROR(INDEX('Facturi emise'!$G$5:$G$1004,MATCH(N787&amp;"|"&amp;D787,'Facturi emise'!$A$5:$A$1004,0)),""))</f>
        <v/>
      </c>
      <c r="F787" s="10" t="str">
        <f>IF(OR(N787="",D787=""),"",IFERROR(INDEX('Facturi emise'!$H$5:$H$1004,MATCH(N787&amp;"|"&amp;D787,'Facturi emise'!$A$5:$A$1004,0)),""))</f>
        <v/>
      </c>
      <c r="G787" s="24" t="str">
        <f>IF(OR(N787="",D787=""),"",IFERROR(INDEX('Facturi emise'!$I$5:$I$1004,MATCH(N787&amp;"|"&amp;D787,'Facturi emise'!$A$5:$A$1004,0)),""))</f>
        <v/>
      </c>
      <c r="H787" s="6"/>
      <c r="I787" s="14" t="str">
        <f>IF(OR(N787="",D787=""),"",IFERROR(INDEX('Facturi emise'!$J$5:$J$1004,MATCH(N787&amp;"|"&amp;D787,'Facturi emise'!$A$5:$A$1004,0)),""))</f>
        <v/>
      </c>
      <c r="J787" s="25" t="str">
        <f>IF(OR(N787="",D787=""),"",IFERROR(INDEX('Facturi emise'!$K$5:$K$1004,MATCH(N787&amp;"|"&amp;D787,'Facturi emise'!$A$5:$A$1004,0)),""))</f>
        <v/>
      </c>
      <c r="K787" s="26" t="str">
        <f t="shared" si="37"/>
        <v/>
      </c>
      <c r="L787" s="26" t="str">
        <f t="shared" si="38"/>
        <v/>
      </c>
      <c r="M787" s="27" t="str">
        <f>IF(B787="","",TRIM(IF(N787="","Factura storno nu există în registru. ",IF(ISNA(MATCH(N787&amp;"|"&amp;D787,'Facturi emise'!$A$5:$A$1004,0)),"Linia nu există în factura inițială. ",""))&amp;IF(N(H787)&lt;=0,"Lipsește cantitatea stornată. ","")&amp;IF(AND(N(I787)=IFERROR(INDEX('Facturi emise'!$J$5:$J$1004,MATCH(N787&amp;"|"&amp;D787,'Facturi emise'!$A$5:$A$1004,0)),0),SUMIFS($H$5:$H$1004,$N$5:$N$1004,N787,$D$5:$D$1004,D787,$I$5:$I$1004,I787)&gt;N(G787)),"Stornezi mai mult decât s-a facturat. ","")&amp;IF(AND(N(I787)&gt;0,N(I787)&lt;IFERROR(INDEX('Facturi emise'!$J$5:$J$1004,MATCH(N787&amp;"|"&amp;D787,'Facturi emise'!$A$5:$A$1004,0)),0)),"Reducere de preț pe unitate. ","")))</f>
        <v/>
      </c>
      <c r="N787" s="28" t="str">
        <f>IF(B787="","",IFERROR(INDEX('Registru stornări'!$D$5:$D$304,MATCH(B787,'Registru stornări'!$B$5:$B$304,0)),""))</f>
        <v/>
      </c>
    </row>
    <row r="788" spans="1:14" x14ac:dyDescent="0.2">
      <c r="A788" s="1" t="str">
        <f t="shared" si="36"/>
        <v/>
      </c>
      <c r="B788" s="9"/>
      <c r="C788" s="10" t="str">
        <f>IF(B788="","",COUNTIF(INDEX($B:$B,5):B788,B788))</f>
        <v/>
      </c>
      <c r="D788" s="9"/>
      <c r="E788" s="24" t="str">
        <f>IF(OR(N788="",D788=""),"",IFERROR(INDEX('Facturi emise'!$G$5:$G$1004,MATCH(N788&amp;"|"&amp;D788,'Facturi emise'!$A$5:$A$1004,0)),""))</f>
        <v/>
      </c>
      <c r="F788" s="10" t="str">
        <f>IF(OR(N788="",D788=""),"",IFERROR(INDEX('Facturi emise'!$H$5:$H$1004,MATCH(N788&amp;"|"&amp;D788,'Facturi emise'!$A$5:$A$1004,0)),""))</f>
        <v/>
      </c>
      <c r="G788" s="24" t="str">
        <f>IF(OR(N788="",D788=""),"",IFERROR(INDEX('Facturi emise'!$I$5:$I$1004,MATCH(N788&amp;"|"&amp;D788,'Facturi emise'!$A$5:$A$1004,0)),""))</f>
        <v/>
      </c>
      <c r="H788" s="6"/>
      <c r="I788" s="14" t="str">
        <f>IF(OR(N788="",D788=""),"",IFERROR(INDEX('Facturi emise'!$J$5:$J$1004,MATCH(N788&amp;"|"&amp;D788,'Facturi emise'!$A$5:$A$1004,0)),""))</f>
        <v/>
      </c>
      <c r="J788" s="25" t="str">
        <f>IF(OR(N788="",D788=""),"",IFERROR(INDEX('Facturi emise'!$K$5:$K$1004,MATCH(N788&amp;"|"&amp;D788,'Facturi emise'!$A$5:$A$1004,0)),""))</f>
        <v/>
      </c>
      <c r="K788" s="26" t="str">
        <f t="shared" si="37"/>
        <v/>
      </c>
      <c r="L788" s="26" t="str">
        <f t="shared" si="38"/>
        <v/>
      </c>
      <c r="M788" s="27" t="str">
        <f>IF(B788="","",TRIM(IF(N788="","Factura storno nu există în registru. ",IF(ISNA(MATCH(N788&amp;"|"&amp;D788,'Facturi emise'!$A$5:$A$1004,0)),"Linia nu există în factura inițială. ",""))&amp;IF(N(H788)&lt;=0,"Lipsește cantitatea stornată. ","")&amp;IF(AND(N(I788)=IFERROR(INDEX('Facturi emise'!$J$5:$J$1004,MATCH(N788&amp;"|"&amp;D788,'Facturi emise'!$A$5:$A$1004,0)),0),SUMIFS($H$5:$H$1004,$N$5:$N$1004,N788,$D$5:$D$1004,D788,$I$5:$I$1004,I788)&gt;N(G788)),"Stornezi mai mult decât s-a facturat. ","")&amp;IF(AND(N(I788)&gt;0,N(I788)&lt;IFERROR(INDEX('Facturi emise'!$J$5:$J$1004,MATCH(N788&amp;"|"&amp;D788,'Facturi emise'!$A$5:$A$1004,0)),0)),"Reducere de preț pe unitate. ","")))</f>
        <v/>
      </c>
      <c r="N788" s="28" t="str">
        <f>IF(B788="","",IFERROR(INDEX('Registru stornări'!$D$5:$D$304,MATCH(B788,'Registru stornări'!$B$5:$B$304,0)),""))</f>
        <v/>
      </c>
    </row>
    <row r="789" spans="1:14" x14ac:dyDescent="0.2">
      <c r="A789" s="1" t="str">
        <f t="shared" si="36"/>
        <v/>
      </c>
      <c r="B789" s="9"/>
      <c r="C789" s="10" t="str">
        <f>IF(B789="","",COUNTIF(INDEX($B:$B,5):B789,B789))</f>
        <v/>
      </c>
      <c r="D789" s="9"/>
      <c r="E789" s="24" t="str">
        <f>IF(OR(N789="",D789=""),"",IFERROR(INDEX('Facturi emise'!$G$5:$G$1004,MATCH(N789&amp;"|"&amp;D789,'Facturi emise'!$A$5:$A$1004,0)),""))</f>
        <v/>
      </c>
      <c r="F789" s="10" t="str">
        <f>IF(OR(N789="",D789=""),"",IFERROR(INDEX('Facturi emise'!$H$5:$H$1004,MATCH(N789&amp;"|"&amp;D789,'Facturi emise'!$A$5:$A$1004,0)),""))</f>
        <v/>
      </c>
      <c r="G789" s="24" t="str">
        <f>IF(OR(N789="",D789=""),"",IFERROR(INDEX('Facturi emise'!$I$5:$I$1004,MATCH(N789&amp;"|"&amp;D789,'Facturi emise'!$A$5:$A$1004,0)),""))</f>
        <v/>
      </c>
      <c r="H789" s="6"/>
      <c r="I789" s="14" t="str">
        <f>IF(OR(N789="",D789=""),"",IFERROR(INDEX('Facturi emise'!$J$5:$J$1004,MATCH(N789&amp;"|"&amp;D789,'Facturi emise'!$A$5:$A$1004,0)),""))</f>
        <v/>
      </c>
      <c r="J789" s="25" t="str">
        <f>IF(OR(N789="",D789=""),"",IFERROR(INDEX('Facturi emise'!$K$5:$K$1004,MATCH(N789&amp;"|"&amp;D789,'Facturi emise'!$A$5:$A$1004,0)),""))</f>
        <v/>
      </c>
      <c r="K789" s="26" t="str">
        <f t="shared" si="37"/>
        <v/>
      </c>
      <c r="L789" s="26" t="str">
        <f t="shared" si="38"/>
        <v/>
      </c>
      <c r="M789" s="27" t="str">
        <f>IF(B789="","",TRIM(IF(N789="","Factura storno nu există în registru. ",IF(ISNA(MATCH(N789&amp;"|"&amp;D789,'Facturi emise'!$A$5:$A$1004,0)),"Linia nu există în factura inițială. ",""))&amp;IF(N(H789)&lt;=0,"Lipsește cantitatea stornată. ","")&amp;IF(AND(N(I789)=IFERROR(INDEX('Facturi emise'!$J$5:$J$1004,MATCH(N789&amp;"|"&amp;D789,'Facturi emise'!$A$5:$A$1004,0)),0),SUMIFS($H$5:$H$1004,$N$5:$N$1004,N789,$D$5:$D$1004,D789,$I$5:$I$1004,I789)&gt;N(G789)),"Stornezi mai mult decât s-a facturat. ","")&amp;IF(AND(N(I789)&gt;0,N(I789)&lt;IFERROR(INDEX('Facturi emise'!$J$5:$J$1004,MATCH(N789&amp;"|"&amp;D789,'Facturi emise'!$A$5:$A$1004,0)),0)),"Reducere de preț pe unitate. ","")))</f>
        <v/>
      </c>
      <c r="N789" s="28" t="str">
        <f>IF(B789="","",IFERROR(INDEX('Registru stornări'!$D$5:$D$304,MATCH(B789,'Registru stornări'!$B$5:$B$304,0)),""))</f>
        <v/>
      </c>
    </row>
    <row r="790" spans="1:14" x14ac:dyDescent="0.2">
      <c r="A790" s="1" t="str">
        <f t="shared" si="36"/>
        <v/>
      </c>
      <c r="B790" s="9"/>
      <c r="C790" s="10" t="str">
        <f>IF(B790="","",COUNTIF(INDEX($B:$B,5):B790,B790))</f>
        <v/>
      </c>
      <c r="D790" s="9"/>
      <c r="E790" s="24" t="str">
        <f>IF(OR(N790="",D790=""),"",IFERROR(INDEX('Facturi emise'!$G$5:$G$1004,MATCH(N790&amp;"|"&amp;D790,'Facturi emise'!$A$5:$A$1004,0)),""))</f>
        <v/>
      </c>
      <c r="F790" s="10" t="str">
        <f>IF(OR(N790="",D790=""),"",IFERROR(INDEX('Facturi emise'!$H$5:$H$1004,MATCH(N790&amp;"|"&amp;D790,'Facturi emise'!$A$5:$A$1004,0)),""))</f>
        <v/>
      </c>
      <c r="G790" s="24" t="str">
        <f>IF(OR(N790="",D790=""),"",IFERROR(INDEX('Facturi emise'!$I$5:$I$1004,MATCH(N790&amp;"|"&amp;D790,'Facturi emise'!$A$5:$A$1004,0)),""))</f>
        <v/>
      </c>
      <c r="H790" s="6"/>
      <c r="I790" s="14" t="str">
        <f>IF(OR(N790="",D790=""),"",IFERROR(INDEX('Facturi emise'!$J$5:$J$1004,MATCH(N790&amp;"|"&amp;D790,'Facturi emise'!$A$5:$A$1004,0)),""))</f>
        <v/>
      </c>
      <c r="J790" s="25" t="str">
        <f>IF(OR(N790="",D790=""),"",IFERROR(INDEX('Facturi emise'!$K$5:$K$1004,MATCH(N790&amp;"|"&amp;D790,'Facturi emise'!$A$5:$A$1004,0)),""))</f>
        <v/>
      </c>
      <c r="K790" s="26" t="str">
        <f t="shared" si="37"/>
        <v/>
      </c>
      <c r="L790" s="26" t="str">
        <f t="shared" si="38"/>
        <v/>
      </c>
      <c r="M790" s="27" t="str">
        <f>IF(B790="","",TRIM(IF(N790="","Factura storno nu există în registru. ",IF(ISNA(MATCH(N790&amp;"|"&amp;D790,'Facturi emise'!$A$5:$A$1004,0)),"Linia nu există în factura inițială. ",""))&amp;IF(N(H790)&lt;=0,"Lipsește cantitatea stornată. ","")&amp;IF(AND(N(I790)=IFERROR(INDEX('Facturi emise'!$J$5:$J$1004,MATCH(N790&amp;"|"&amp;D790,'Facturi emise'!$A$5:$A$1004,0)),0),SUMIFS($H$5:$H$1004,$N$5:$N$1004,N790,$D$5:$D$1004,D790,$I$5:$I$1004,I790)&gt;N(G790)),"Stornezi mai mult decât s-a facturat. ","")&amp;IF(AND(N(I790)&gt;0,N(I790)&lt;IFERROR(INDEX('Facturi emise'!$J$5:$J$1004,MATCH(N790&amp;"|"&amp;D790,'Facturi emise'!$A$5:$A$1004,0)),0)),"Reducere de preț pe unitate. ","")))</f>
        <v/>
      </c>
      <c r="N790" s="28" t="str">
        <f>IF(B790="","",IFERROR(INDEX('Registru stornări'!$D$5:$D$304,MATCH(B790,'Registru stornări'!$B$5:$B$304,0)),""))</f>
        <v/>
      </c>
    </row>
    <row r="791" spans="1:14" x14ac:dyDescent="0.2">
      <c r="A791" s="1" t="str">
        <f t="shared" si="36"/>
        <v/>
      </c>
      <c r="B791" s="9"/>
      <c r="C791" s="10" t="str">
        <f>IF(B791="","",COUNTIF(INDEX($B:$B,5):B791,B791))</f>
        <v/>
      </c>
      <c r="D791" s="9"/>
      <c r="E791" s="24" t="str">
        <f>IF(OR(N791="",D791=""),"",IFERROR(INDEX('Facturi emise'!$G$5:$G$1004,MATCH(N791&amp;"|"&amp;D791,'Facturi emise'!$A$5:$A$1004,0)),""))</f>
        <v/>
      </c>
      <c r="F791" s="10" t="str">
        <f>IF(OR(N791="",D791=""),"",IFERROR(INDEX('Facturi emise'!$H$5:$H$1004,MATCH(N791&amp;"|"&amp;D791,'Facturi emise'!$A$5:$A$1004,0)),""))</f>
        <v/>
      </c>
      <c r="G791" s="24" t="str">
        <f>IF(OR(N791="",D791=""),"",IFERROR(INDEX('Facturi emise'!$I$5:$I$1004,MATCH(N791&amp;"|"&amp;D791,'Facturi emise'!$A$5:$A$1004,0)),""))</f>
        <v/>
      </c>
      <c r="H791" s="6"/>
      <c r="I791" s="14" t="str">
        <f>IF(OR(N791="",D791=""),"",IFERROR(INDEX('Facturi emise'!$J$5:$J$1004,MATCH(N791&amp;"|"&amp;D791,'Facturi emise'!$A$5:$A$1004,0)),""))</f>
        <v/>
      </c>
      <c r="J791" s="25" t="str">
        <f>IF(OR(N791="",D791=""),"",IFERROR(INDEX('Facturi emise'!$K$5:$K$1004,MATCH(N791&amp;"|"&amp;D791,'Facturi emise'!$A$5:$A$1004,0)),""))</f>
        <v/>
      </c>
      <c r="K791" s="26" t="str">
        <f t="shared" si="37"/>
        <v/>
      </c>
      <c r="L791" s="26" t="str">
        <f t="shared" si="38"/>
        <v/>
      </c>
      <c r="M791" s="27" t="str">
        <f>IF(B791="","",TRIM(IF(N791="","Factura storno nu există în registru. ",IF(ISNA(MATCH(N791&amp;"|"&amp;D791,'Facturi emise'!$A$5:$A$1004,0)),"Linia nu există în factura inițială. ",""))&amp;IF(N(H791)&lt;=0,"Lipsește cantitatea stornată. ","")&amp;IF(AND(N(I791)=IFERROR(INDEX('Facturi emise'!$J$5:$J$1004,MATCH(N791&amp;"|"&amp;D791,'Facturi emise'!$A$5:$A$1004,0)),0),SUMIFS($H$5:$H$1004,$N$5:$N$1004,N791,$D$5:$D$1004,D791,$I$5:$I$1004,I791)&gt;N(G791)),"Stornezi mai mult decât s-a facturat. ","")&amp;IF(AND(N(I791)&gt;0,N(I791)&lt;IFERROR(INDEX('Facturi emise'!$J$5:$J$1004,MATCH(N791&amp;"|"&amp;D791,'Facturi emise'!$A$5:$A$1004,0)),0)),"Reducere de preț pe unitate. ","")))</f>
        <v/>
      </c>
      <c r="N791" s="28" t="str">
        <f>IF(B791="","",IFERROR(INDEX('Registru stornări'!$D$5:$D$304,MATCH(B791,'Registru stornări'!$B$5:$B$304,0)),""))</f>
        <v/>
      </c>
    </row>
    <row r="792" spans="1:14" x14ac:dyDescent="0.2">
      <c r="A792" s="1" t="str">
        <f t="shared" si="36"/>
        <v/>
      </c>
      <c r="B792" s="9"/>
      <c r="C792" s="10" t="str">
        <f>IF(B792="","",COUNTIF(INDEX($B:$B,5):B792,B792))</f>
        <v/>
      </c>
      <c r="D792" s="9"/>
      <c r="E792" s="24" t="str">
        <f>IF(OR(N792="",D792=""),"",IFERROR(INDEX('Facturi emise'!$G$5:$G$1004,MATCH(N792&amp;"|"&amp;D792,'Facturi emise'!$A$5:$A$1004,0)),""))</f>
        <v/>
      </c>
      <c r="F792" s="10" t="str">
        <f>IF(OR(N792="",D792=""),"",IFERROR(INDEX('Facturi emise'!$H$5:$H$1004,MATCH(N792&amp;"|"&amp;D792,'Facturi emise'!$A$5:$A$1004,0)),""))</f>
        <v/>
      </c>
      <c r="G792" s="24" t="str">
        <f>IF(OR(N792="",D792=""),"",IFERROR(INDEX('Facturi emise'!$I$5:$I$1004,MATCH(N792&amp;"|"&amp;D792,'Facturi emise'!$A$5:$A$1004,0)),""))</f>
        <v/>
      </c>
      <c r="H792" s="6"/>
      <c r="I792" s="14" t="str">
        <f>IF(OR(N792="",D792=""),"",IFERROR(INDEX('Facturi emise'!$J$5:$J$1004,MATCH(N792&amp;"|"&amp;D792,'Facturi emise'!$A$5:$A$1004,0)),""))</f>
        <v/>
      </c>
      <c r="J792" s="25" t="str">
        <f>IF(OR(N792="",D792=""),"",IFERROR(INDEX('Facturi emise'!$K$5:$K$1004,MATCH(N792&amp;"|"&amp;D792,'Facturi emise'!$A$5:$A$1004,0)),""))</f>
        <v/>
      </c>
      <c r="K792" s="26" t="str">
        <f t="shared" si="37"/>
        <v/>
      </c>
      <c r="L792" s="26" t="str">
        <f t="shared" si="38"/>
        <v/>
      </c>
      <c r="M792" s="27" t="str">
        <f>IF(B792="","",TRIM(IF(N792="","Factura storno nu există în registru. ",IF(ISNA(MATCH(N792&amp;"|"&amp;D792,'Facturi emise'!$A$5:$A$1004,0)),"Linia nu există în factura inițială. ",""))&amp;IF(N(H792)&lt;=0,"Lipsește cantitatea stornată. ","")&amp;IF(AND(N(I792)=IFERROR(INDEX('Facturi emise'!$J$5:$J$1004,MATCH(N792&amp;"|"&amp;D792,'Facturi emise'!$A$5:$A$1004,0)),0),SUMIFS($H$5:$H$1004,$N$5:$N$1004,N792,$D$5:$D$1004,D792,$I$5:$I$1004,I792)&gt;N(G792)),"Stornezi mai mult decât s-a facturat. ","")&amp;IF(AND(N(I792)&gt;0,N(I792)&lt;IFERROR(INDEX('Facturi emise'!$J$5:$J$1004,MATCH(N792&amp;"|"&amp;D792,'Facturi emise'!$A$5:$A$1004,0)),0)),"Reducere de preț pe unitate. ","")))</f>
        <v/>
      </c>
      <c r="N792" s="28" t="str">
        <f>IF(B792="","",IFERROR(INDEX('Registru stornări'!$D$5:$D$304,MATCH(B792,'Registru stornări'!$B$5:$B$304,0)),""))</f>
        <v/>
      </c>
    </row>
    <row r="793" spans="1:14" x14ac:dyDescent="0.2">
      <c r="A793" s="1" t="str">
        <f t="shared" si="36"/>
        <v/>
      </c>
      <c r="B793" s="9"/>
      <c r="C793" s="10" t="str">
        <f>IF(B793="","",COUNTIF(INDEX($B:$B,5):B793,B793))</f>
        <v/>
      </c>
      <c r="D793" s="9"/>
      <c r="E793" s="24" t="str">
        <f>IF(OR(N793="",D793=""),"",IFERROR(INDEX('Facturi emise'!$G$5:$G$1004,MATCH(N793&amp;"|"&amp;D793,'Facturi emise'!$A$5:$A$1004,0)),""))</f>
        <v/>
      </c>
      <c r="F793" s="10" t="str">
        <f>IF(OR(N793="",D793=""),"",IFERROR(INDEX('Facturi emise'!$H$5:$H$1004,MATCH(N793&amp;"|"&amp;D793,'Facturi emise'!$A$5:$A$1004,0)),""))</f>
        <v/>
      </c>
      <c r="G793" s="24" t="str">
        <f>IF(OR(N793="",D793=""),"",IFERROR(INDEX('Facturi emise'!$I$5:$I$1004,MATCH(N793&amp;"|"&amp;D793,'Facturi emise'!$A$5:$A$1004,0)),""))</f>
        <v/>
      </c>
      <c r="H793" s="6"/>
      <c r="I793" s="14" t="str">
        <f>IF(OR(N793="",D793=""),"",IFERROR(INDEX('Facturi emise'!$J$5:$J$1004,MATCH(N793&amp;"|"&amp;D793,'Facturi emise'!$A$5:$A$1004,0)),""))</f>
        <v/>
      </c>
      <c r="J793" s="25" t="str">
        <f>IF(OR(N793="",D793=""),"",IFERROR(INDEX('Facturi emise'!$K$5:$K$1004,MATCH(N793&amp;"|"&amp;D793,'Facturi emise'!$A$5:$A$1004,0)),""))</f>
        <v/>
      </c>
      <c r="K793" s="26" t="str">
        <f t="shared" si="37"/>
        <v/>
      </c>
      <c r="L793" s="26" t="str">
        <f t="shared" si="38"/>
        <v/>
      </c>
      <c r="M793" s="27" t="str">
        <f>IF(B793="","",TRIM(IF(N793="","Factura storno nu există în registru. ",IF(ISNA(MATCH(N793&amp;"|"&amp;D793,'Facturi emise'!$A$5:$A$1004,0)),"Linia nu există în factura inițială. ",""))&amp;IF(N(H793)&lt;=0,"Lipsește cantitatea stornată. ","")&amp;IF(AND(N(I793)=IFERROR(INDEX('Facturi emise'!$J$5:$J$1004,MATCH(N793&amp;"|"&amp;D793,'Facturi emise'!$A$5:$A$1004,0)),0),SUMIFS($H$5:$H$1004,$N$5:$N$1004,N793,$D$5:$D$1004,D793,$I$5:$I$1004,I793)&gt;N(G793)),"Stornezi mai mult decât s-a facturat. ","")&amp;IF(AND(N(I793)&gt;0,N(I793)&lt;IFERROR(INDEX('Facturi emise'!$J$5:$J$1004,MATCH(N793&amp;"|"&amp;D793,'Facturi emise'!$A$5:$A$1004,0)),0)),"Reducere de preț pe unitate. ","")))</f>
        <v/>
      </c>
      <c r="N793" s="28" t="str">
        <f>IF(B793="","",IFERROR(INDEX('Registru stornări'!$D$5:$D$304,MATCH(B793,'Registru stornări'!$B$5:$B$304,0)),""))</f>
        <v/>
      </c>
    </row>
    <row r="794" spans="1:14" x14ac:dyDescent="0.2">
      <c r="A794" s="1" t="str">
        <f t="shared" si="36"/>
        <v/>
      </c>
      <c r="B794" s="9"/>
      <c r="C794" s="10" t="str">
        <f>IF(B794="","",COUNTIF(INDEX($B:$B,5):B794,B794))</f>
        <v/>
      </c>
      <c r="D794" s="9"/>
      <c r="E794" s="24" t="str">
        <f>IF(OR(N794="",D794=""),"",IFERROR(INDEX('Facturi emise'!$G$5:$G$1004,MATCH(N794&amp;"|"&amp;D794,'Facturi emise'!$A$5:$A$1004,0)),""))</f>
        <v/>
      </c>
      <c r="F794" s="10" t="str">
        <f>IF(OR(N794="",D794=""),"",IFERROR(INDEX('Facturi emise'!$H$5:$H$1004,MATCH(N794&amp;"|"&amp;D794,'Facturi emise'!$A$5:$A$1004,0)),""))</f>
        <v/>
      </c>
      <c r="G794" s="24" t="str">
        <f>IF(OR(N794="",D794=""),"",IFERROR(INDEX('Facturi emise'!$I$5:$I$1004,MATCH(N794&amp;"|"&amp;D794,'Facturi emise'!$A$5:$A$1004,0)),""))</f>
        <v/>
      </c>
      <c r="H794" s="6"/>
      <c r="I794" s="14" t="str">
        <f>IF(OR(N794="",D794=""),"",IFERROR(INDEX('Facturi emise'!$J$5:$J$1004,MATCH(N794&amp;"|"&amp;D794,'Facturi emise'!$A$5:$A$1004,0)),""))</f>
        <v/>
      </c>
      <c r="J794" s="25" t="str">
        <f>IF(OR(N794="",D794=""),"",IFERROR(INDEX('Facturi emise'!$K$5:$K$1004,MATCH(N794&amp;"|"&amp;D794,'Facturi emise'!$A$5:$A$1004,0)),""))</f>
        <v/>
      </c>
      <c r="K794" s="26" t="str">
        <f t="shared" si="37"/>
        <v/>
      </c>
      <c r="L794" s="26" t="str">
        <f t="shared" si="38"/>
        <v/>
      </c>
      <c r="M794" s="27" t="str">
        <f>IF(B794="","",TRIM(IF(N794="","Factura storno nu există în registru. ",IF(ISNA(MATCH(N794&amp;"|"&amp;D794,'Facturi emise'!$A$5:$A$1004,0)),"Linia nu există în factura inițială. ",""))&amp;IF(N(H794)&lt;=0,"Lipsește cantitatea stornată. ","")&amp;IF(AND(N(I794)=IFERROR(INDEX('Facturi emise'!$J$5:$J$1004,MATCH(N794&amp;"|"&amp;D794,'Facturi emise'!$A$5:$A$1004,0)),0),SUMIFS($H$5:$H$1004,$N$5:$N$1004,N794,$D$5:$D$1004,D794,$I$5:$I$1004,I794)&gt;N(G794)),"Stornezi mai mult decât s-a facturat. ","")&amp;IF(AND(N(I794)&gt;0,N(I794)&lt;IFERROR(INDEX('Facturi emise'!$J$5:$J$1004,MATCH(N794&amp;"|"&amp;D794,'Facturi emise'!$A$5:$A$1004,0)),0)),"Reducere de preț pe unitate. ","")))</f>
        <v/>
      </c>
      <c r="N794" s="28" t="str">
        <f>IF(B794="","",IFERROR(INDEX('Registru stornări'!$D$5:$D$304,MATCH(B794,'Registru stornări'!$B$5:$B$304,0)),""))</f>
        <v/>
      </c>
    </row>
    <row r="795" spans="1:14" x14ac:dyDescent="0.2">
      <c r="A795" s="1" t="str">
        <f t="shared" si="36"/>
        <v/>
      </c>
      <c r="B795" s="9"/>
      <c r="C795" s="10" t="str">
        <f>IF(B795="","",COUNTIF(INDEX($B:$B,5):B795,B795))</f>
        <v/>
      </c>
      <c r="D795" s="9"/>
      <c r="E795" s="24" t="str">
        <f>IF(OR(N795="",D795=""),"",IFERROR(INDEX('Facturi emise'!$G$5:$G$1004,MATCH(N795&amp;"|"&amp;D795,'Facturi emise'!$A$5:$A$1004,0)),""))</f>
        <v/>
      </c>
      <c r="F795" s="10" t="str">
        <f>IF(OR(N795="",D795=""),"",IFERROR(INDEX('Facturi emise'!$H$5:$H$1004,MATCH(N795&amp;"|"&amp;D795,'Facturi emise'!$A$5:$A$1004,0)),""))</f>
        <v/>
      </c>
      <c r="G795" s="24" t="str">
        <f>IF(OR(N795="",D795=""),"",IFERROR(INDEX('Facturi emise'!$I$5:$I$1004,MATCH(N795&amp;"|"&amp;D795,'Facturi emise'!$A$5:$A$1004,0)),""))</f>
        <v/>
      </c>
      <c r="H795" s="6"/>
      <c r="I795" s="14" t="str">
        <f>IF(OR(N795="",D795=""),"",IFERROR(INDEX('Facturi emise'!$J$5:$J$1004,MATCH(N795&amp;"|"&amp;D795,'Facturi emise'!$A$5:$A$1004,0)),""))</f>
        <v/>
      </c>
      <c r="J795" s="25" t="str">
        <f>IF(OR(N795="",D795=""),"",IFERROR(INDEX('Facturi emise'!$K$5:$K$1004,MATCH(N795&amp;"|"&amp;D795,'Facturi emise'!$A$5:$A$1004,0)),""))</f>
        <v/>
      </c>
      <c r="K795" s="26" t="str">
        <f t="shared" si="37"/>
        <v/>
      </c>
      <c r="L795" s="26" t="str">
        <f t="shared" si="38"/>
        <v/>
      </c>
      <c r="M795" s="27" t="str">
        <f>IF(B795="","",TRIM(IF(N795="","Factura storno nu există în registru. ",IF(ISNA(MATCH(N795&amp;"|"&amp;D795,'Facturi emise'!$A$5:$A$1004,0)),"Linia nu există în factura inițială. ",""))&amp;IF(N(H795)&lt;=0,"Lipsește cantitatea stornată. ","")&amp;IF(AND(N(I795)=IFERROR(INDEX('Facturi emise'!$J$5:$J$1004,MATCH(N795&amp;"|"&amp;D795,'Facturi emise'!$A$5:$A$1004,0)),0),SUMIFS($H$5:$H$1004,$N$5:$N$1004,N795,$D$5:$D$1004,D795,$I$5:$I$1004,I795)&gt;N(G795)),"Stornezi mai mult decât s-a facturat. ","")&amp;IF(AND(N(I795)&gt;0,N(I795)&lt;IFERROR(INDEX('Facturi emise'!$J$5:$J$1004,MATCH(N795&amp;"|"&amp;D795,'Facturi emise'!$A$5:$A$1004,0)),0)),"Reducere de preț pe unitate. ","")))</f>
        <v/>
      </c>
      <c r="N795" s="28" t="str">
        <f>IF(B795="","",IFERROR(INDEX('Registru stornări'!$D$5:$D$304,MATCH(B795,'Registru stornări'!$B$5:$B$304,0)),""))</f>
        <v/>
      </c>
    </row>
    <row r="796" spans="1:14" x14ac:dyDescent="0.2">
      <c r="A796" s="1" t="str">
        <f t="shared" si="36"/>
        <v/>
      </c>
      <c r="B796" s="9"/>
      <c r="C796" s="10" t="str">
        <f>IF(B796="","",COUNTIF(INDEX($B:$B,5):B796,B796))</f>
        <v/>
      </c>
      <c r="D796" s="9"/>
      <c r="E796" s="24" t="str">
        <f>IF(OR(N796="",D796=""),"",IFERROR(INDEX('Facturi emise'!$G$5:$G$1004,MATCH(N796&amp;"|"&amp;D796,'Facturi emise'!$A$5:$A$1004,0)),""))</f>
        <v/>
      </c>
      <c r="F796" s="10" t="str">
        <f>IF(OR(N796="",D796=""),"",IFERROR(INDEX('Facturi emise'!$H$5:$H$1004,MATCH(N796&amp;"|"&amp;D796,'Facturi emise'!$A$5:$A$1004,0)),""))</f>
        <v/>
      </c>
      <c r="G796" s="24" t="str">
        <f>IF(OR(N796="",D796=""),"",IFERROR(INDEX('Facturi emise'!$I$5:$I$1004,MATCH(N796&amp;"|"&amp;D796,'Facturi emise'!$A$5:$A$1004,0)),""))</f>
        <v/>
      </c>
      <c r="H796" s="6"/>
      <c r="I796" s="14" t="str">
        <f>IF(OR(N796="",D796=""),"",IFERROR(INDEX('Facturi emise'!$J$5:$J$1004,MATCH(N796&amp;"|"&amp;D796,'Facturi emise'!$A$5:$A$1004,0)),""))</f>
        <v/>
      </c>
      <c r="J796" s="25" t="str">
        <f>IF(OR(N796="",D796=""),"",IFERROR(INDEX('Facturi emise'!$K$5:$K$1004,MATCH(N796&amp;"|"&amp;D796,'Facturi emise'!$A$5:$A$1004,0)),""))</f>
        <v/>
      </c>
      <c r="K796" s="26" t="str">
        <f t="shared" si="37"/>
        <v/>
      </c>
      <c r="L796" s="26" t="str">
        <f t="shared" si="38"/>
        <v/>
      </c>
      <c r="M796" s="27" t="str">
        <f>IF(B796="","",TRIM(IF(N796="","Factura storno nu există în registru. ",IF(ISNA(MATCH(N796&amp;"|"&amp;D796,'Facturi emise'!$A$5:$A$1004,0)),"Linia nu există în factura inițială. ",""))&amp;IF(N(H796)&lt;=0,"Lipsește cantitatea stornată. ","")&amp;IF(AND(N(I796)=IFERROR(INDEX('Facturi emise'!$J$5:$J$1004,MATCH(N796&amp;"|"&amp;D796,'Facturi emise'!$A$5:$A$1004,0)),0),SUMIFS($H$5:$H$1004,$N$5:$N$1004,N796,$D$5:$D$1004,D796,$I$5:$I$1004,I796)&gt;N(G796)),"Stornezi mai mult decât s-a facturat. ","")&amp;IF(AND(N(I796)&gt;0,N(I796)&lt;IFERROR(INDEX('Facturi emise'!$J$5:$J$1004,MATCH(N796&amp;"|"&amp;D796,'Facturi emise'!$A$5:$A$1004,0)),0)),"Reducere de preț pe unitate. ","")))</f>
        <v/>
      </c>
      <c r="N796" s="28" t="str">
        <f>IF(B796="","",IFERROR(INDEX('Registru stornări'!$D$5:$D$304,MATCH(B796,'Registru stornări'!$B$5:$B$304,0)),""))</f>
        <v/>
      </c>
    </row>
    <row r="797" spans="1:14" x14ac:dyDescent="0.2">
      <c r="A797" s="1" t="str">
        <f t="shared" si="36"/>
        <v/>
      </c>
      <c r="B797" s="9"/>
      <c r="C797" s="10" t="str">
        <f>IF(B797="","",COUNTIF(INDEX($B:$B,5):B797,B797))</f>
        <v/>
      </c>
      <c r="D797" s="9"/>
      <c r="E797" s="24" t="str">
        <f>IF(OR(N797="",D797=""),"",IFERROR(INDEX('Facturi emise'!$G$5:$G$1004,MATCH(N797&amp;"|"&amp;D797,'Facturi emise'!$A$5:$A$1004,0)),""))</f>
        <v/>
      </c>
      <c r="F797" s="10" t="str">
        <f>IF(OR(N797="",D797=""),"",IFERROR(INDEX('Facturi emise'!$H$5:$H$1004,MATCH(N797&amp;"|"&amp;D797,'Facturi emise'!$A$5:$A$1004,0)),""))</f>
        <v/>
      </c>
      <c r="G797" s="24" t="str">
        <f>IF(OR(N797="",D797=""),"",IFERROR(INDEX('Facturi emise'!$I$5:$I$1004,MATCH(N797&amp;"|"&amp;D797,'Facturi emise'!$A$5:$A$1004,0)),""))</f>
        <v/>
      </c>
      <c r="H797" s="6"/>
      <c r="I797" s="14" t="str">
        <f>IF(OR(N797="",D797=""),"",IFERROR(INDEX('Facturi emise'!$J$5:$J$1004,MATCH(N797&amp;"|"&amp;D797,'Facturi emise'!$A$5:$A$1004,0)),""))</f>
        <v/>
      </c>
      <c r="J797" s="25" t="str">
        <f>IF(OR(N797="",D797=""),"",IFERROR(INDEX('Facturi emise'!$K$5:$K$1004,MATCH(N797&amp;"|"&amp;D797,'Facturi emise'!$A$5:$A$1004,0)),""))</f>
        <v/>
      </c>
      <c r="K797" s="26" t="str">
        <f t="shared" si="37"/>
        <v/>
      </c>
      <c r="L797" s="26" t="str">
        <f t="shared" si="38"/>
        <v/>
      </c>
      <c r="M797" s="27" t="str">
        <f>IF(B797="","",TRIM(IF(N797="","Factura storno nu există în registru. ",IF(ISNA(MATCH(N797&amp;"|"&amp;D797,'Facturi emise'!$A$5:$A$1004,0)),"Linia nu există în factura inițială. ",""))&amp;IF(N(H797)&lt;=0,"Lipsește cantitatea stornată. ","")&amp;IF(AND(N(I797)=IFERROR(INDEX('Facturi emise'!$J$5:$J$1004,MATCH(N797&amp;"|"&amp;D797,'Facturi emise'!$A$5:$A$1004,0)),0),SUMIFS($H$5:$H$1004,$N$5:$N$1004,N797,$D$5:$D$1004,D797,$I$5:$I$1004,I797)&gt;N(G797)),"Stornezi mai mult decât s-a facturat. ","")&amp;IF(AND(N(I797)&gt;0,N(I797)&lt;IFERROR(INDEX('Facturi emise'!$J$5:$J$1004,MATCH(N797&amp;"|"&amp;D797,'Facturi emise'!$A$5:$A$1004,0)),0)),"Reducere de preț pe unitate. ","")))</f>
        <v/>
      </c>
      <c r="N797" s="28" t="str">
        <f>IF(B797="","",IFERROR(INDEX('Registru stornări'!$D$5:$D$304,MATCH(B797,'Registru stornări'!$B$5:$B$304,0)),""))</f>
        <v/>
      </c>
    </row>
    <row r="798" spans="1:14" x14ac:dyDescent="0.2">
      <c r="A798" s="1" t="str">
        <f t="shared" si="36"/>
        <v/>
      </c>
      <c r="B798" s="9"/>
      <c r="C798" s="10" t="str">
        <f>IF(B798="","",COUNTIF(INDEX($B:$B,5):B798,B798))</f>
        <v/>
      </c>
      <c r="D798" s="9"/>
      <c r="E798" s="24" t="str">
        <f>IF(OR(N798="",D798=""),"",IFERROR(INDEX('Facturi emise'!$G$5:$G$1004,MATCH(N798&amp;"|"&amp;D798,'Facturi emise'!$A$5:$A$1004,0)),""))</f>
        <v/>
      </c>
      <c r="F798" s="10" t="str">
        <f>IF(OR(N798="",D798=""),"",IFERROR(INDEX('Facturi emise'!$H$5:$H$1004,MATCH(N798&amp;"|"&amp;D798,'Facturi emise'!$A$5:$A$1004,0)),""))</f>
        <v/>
      </c>
      <c r="G798" s="24" t="str">
        <f>IF(OR(N798="",D798=""),"",IFERROR(INDEX('Facturi emise'!$I$5:$I$1004,MATCH(N798&amp;"|"&amp;D798,'Facturi emise'!$A$5:$A$1004,0)),""))</f>
        <v/>
      </c>
      <c r="H798" s="6"/>
      <c r="I798" s="14" t="str">
        <f>IF(OR(N798="",D798=""),"",IFERROR(INDEX('Facturi emise'!$J$5:$J$1004,MATCH(N798&amp;"|"&amp;D798,'Facturi emise'!$A$5:$A$1004,0)),""))</f>
        <v/>
      </c>
      <c r="J798" s="25" t="str">
        <f>IF(OR(N798="",D798=""),"",IFERROR(INDEX('Facturi emise'!$K$5:$K$1004,MATCH(N798&amp;"|"&amp;D798,'Facturi emise'!$A$5:$A$1004,0)),""))</f>
        <v/>
      </c>
      <c r="K798" s="26" t="str">
        <f t="shared" si="37"/>
        <v/>
      </c>
      <c r="L798" s="26" t="str">
        <f t="shared" si="38"/>
        <v/>
      </c>
      <c r="M798" s="27" t="str">
        <f>IF(B798="","",TRIM(IF(N798="","Factura storno nu există în registru. ",IF(ISNA(MATCH(N798&amp;"|"&amp;D798,'Facturi emise'!$A$5:$A$1004,0)),"Linia nu există în factura inițială. ",""))&amp;IF(N(H798)&lt;=0,"Lipsește cantitatea stornată. ","")&amp;IF(AND(N(I798)=IFERROR(INDEX('Facturi emise'!$J$5:$J$1004,MATCH(N798&amp;"|"&amp;D798,'Facturi emise'!$A$5:$A$1004,0)),0),SUMIFS($H$5:$H$1004,$N$5:$N$1004,N798,$D$5:$D$1004,D798,$I$5:$I$1004,I798)&gt;N(G798)),"Stornezi mai mult decât s-a facturat. ","")&amp;IF(AND(N(I798)&gt;0,N(I798)&lt;IFERROR(INDEX('Facturi emise'!$J$5:$J$1004,MATCH(N798&amp;"|"&amp;D798,'Facturi emise'!$A$5:$A$1004,0)),0)),"Reducere de preț pe unitate. ","")))</f>
        <v/>
      </c>
      <c r="N798" s="28" t="str">
        <f>IF(B798="","",IFERROR(INDEX('Registru stornări'!$D$5:$D$304,MATCH(B798,'Registru stornări'!$B$5:$B$304,0)),""))</f>
        <v/>
      </c>
    </row>
    <row r="799" spans="1:14" x14ac:dyDescent="0.2">
      <c r="A799" s="1" t="str">
        <f t="shared" si="36"/>
        <v/>
      </c>
      <c r="B799" s="9"/>
      <c r="C799" s="10" t="str">
        <f>IF(B799="","",COUNTIF(INDEX($B:$B,5):B799,B799))</f>
        <v/>
      </c>
      <c r="D799" s="9"/>
      <c r="E799" s="24" t="str">
        <f>IF(OR(N799="",D799=""),"",IFERROR(INDEX('Facturi emise'!$G$5:$G$1004,MATCH(N799&amp;"|"&amp;D799,'Facturi emise'!$A$5:$A$1004,0)),""))</f>
        <v/>
      </c>
      <c r="F799" s="10" t="str">
        <f>IF(OR(N799="",D799=""),"",IFERROR(INDEX('Facturi emise'!$H$5:$H$1004,MATCH(N799&amp;"|"&amp;D799,'Facturi emise'!$A$5:$A$1004,0)),""))</f>
        <v/>
      </c>
      <c r="G799" s="24" t="str">
        <f>IF(OR(N799="",D799=""),"",IFERROR(INDEX('Facturi emise'!$I$5:$I$1004,MATCH(N799&amp;"|"&amp;D799,'Facturi emise'!$A$5:$A$1004,0)),""))</f>
        <v/>
      </c>
      <c r="H799" s="6"/>
      <c r="I799" s="14" t="str">
        <f>IF(OR(N799="",D799=""),"",IFERROR(INDEX('Facturi emise'!$J$5:$J$1004,MATCH(N799&amp;"|"&amp;D799,'Facturi emise'!$A$5:$A$1004,0)),""))</f>
        <v/>
      </c>
      <c r="J799" s="25" t="str">
        <f>IF(OR(N799="",D799=""),"",IFERROR(INDEX('Facturi emise'!$K$5:$K$1004,MATCH(N799&amp;"|"&amp;D799,'Facturi emise'!$A$5:$A$1004,0)),""))</f>
        <v/>
      </c>
      <c r="K799" s="26" t="str">
        <f t="shared" si="37"/>
        <v/>
      </c>
      <c r="L799" s="26" t="str">
        <f t="shared" si="38"/>
        <v/>
      </c>
      <c r="M799" s="27" t="str">
        <f>IF(B799="","",TRIM(IF(N799="","Factura storno nu există în registru. ",IF(ISNA(MATCH(N799&amp;"|"&amp;D799,'Facturi emise'!$A$5:$A$1004,0)),"Linia nu există în factura inițială. ",""))&amp;IF(N(H799)&lt;=0,"Lipsește cantitatea stornată. ","")&amp;IF(AND(N(I799)=IFERROR(INDEX('Facturi emise'!$J$5:$J$1004,MATCH(N799&amp;"|"&amp;D799,'Facturi emise'!$A$5:$A$1004,0)),0),SUMIFS($H$5:$H$1004,$N$5:$N$1004,N799,$D$5:$D$1004,D799,$I$5:$I$1004,I799)&gt;N(G799)),"Stornezi mai mult decât s-a facturat. ","")&amp;IF(AND(N(I799)&gt;0,N(I799)&lt;IFERROR(INDEX('Facturi emise'!$J$5:$J$1004,MATCH(N799&amp;"|"&amp;D799,'Facturi emise'!$A$5:$A$1004,0)),0)),"Reducere de preț pe unitate. ","")))</f>
        <v/>
      </c>
      <c r="N799" s="28" t="str">
        <f>IF(B799="","",IFERROR(INDEX('Registru stornări'!$D$5:$D$304,MATCH(B799,'Registru stornări'!$B$5:$B$304,0)),""))</f>
        <v/>
      </c>
    </row>
    <row r="800" spans="1:14" x14ac:dyDescent="0.2">
      <c r="A800" s="1" t="str">
        <f t="shared" si="36"/>
        <v/>
      </c>
      <c r="B800" s="9"/>
      <c r="C800" s="10" t="str">
        <f>IF(B800="","",COUNTIF(INDEX($B:$B,5):B800,B800))</f>
        <v/>
      </c>
      <c r="D800" s="9"/>
      <c r="E800" s="24" t="str">
        <f>IF(OR(N800="",D800=""),"",IFERROR(INDEX('Facturi emise'!$G$5:$G$1004,MATCH(N800&amp;"|"&amp;D800,'Facturi emise'!$A$5:$A$1004,0)),""))</f>
        <v/>
      </c>
      <c r="F800" s="10" t="str">
        <f>IF(OR(N800="",D800=""),"",IFERROR(INDEX('Facturi emise'!$H$5:$H$1004,MATCH(N800&amp;"|"&amp;D800,'Facturi emise'!$A$5:$A$1004,0)),""))</f>
        <v/>
      </c>
      <c r="G800" s="24" t="str">
        <f>IF(OR(N800="",D800=""),"",IFERROR(INDEX('Facturi emise'!$I$5:$I$1004,MATCH(N800&amp;"|"&amp;D800,'Facturi emise'!$A$5:$A$1004,0)),""))</f>
        <v/>
      </c>
      <c r="H800" s="6"/>
      <c r="I800" s="14" t="str">
        <f>IF(OR(N800="",D800=""),"",IFERROR(INDEX('Facturi emise'!$J$5:$J$1004,MATCH(N800&amp;"|"&amp;D800,'Facturi emise'!$A$5:$A$1004,0)),""))</f>
        <v/>
      </c>
      <c r="J800" s="25" t="str">
        <f>IF(OR(N800="",D800=""),"",IFERROR(INDEX('Facturi emise'!$K$5:$K$1004,MATCH(N800&amp;"|"&amp;D800,'Facturi emise'!$A$5:$A$1004,0)),""))</f>
        <v/>
      </c>
      <c r="K800" s="26" t="str">
        <f t="shared" si="37"/>
        <v/>
      </c>
      <c r="L800" s="26" t="str">
        <f t="shared" si="38"/>
        <v/>
      </c>
      <c r="M800" s="27" t="str">
        <f>IF(B800="","",TRIM(IF(N800="","Factura storno nu există în registru. ",IF(ISNA(MATCH(N800&amp;"|"&amp;D800,'Facturi emise'!$A$5:$A$1004,0)),"Linia nu există în factura inițială. ",""))&amp;IF(N(H800)&lt;=0,"Lipsește cantitatea stornată. ","")&amp;IF(AND(N(I800)=IFERROR(INDEX('Facturi emise'!$J$5:$J$1004,MATCH(N800&amp;"|"&amp;D800,'Facturi emise'!$A$5:$A$1004,0)),0),SUMIFS($H$5:$H$1004,$N$5:$N$1004,N800,$D$5:$D$1004,D800,$I$5:$I$1004,I800)&gt;N(G800)),"Stornezi mai mult decât s-a facturat. ","")&amp;IF(AND(N(I800)&gt;0,N(I800)&lt;IFERROR(INDEX('Facturi emise'!$J$5:$J$1004,MATCH(N800&amp;"|"&amp;D800,'Facturi emise'!$A$5:$A$1004,0)),0)),"Reducere de preț pe unitate. ","")))</f>
        <v/>
      </c>
      <c r="N800" s="28" t="str">
        <f>IF(B800="","",IFERROR(INDEX('Registru stornări'!$D$5:$D$304,MATCH(B800,'Registru stornări'!$B$5:$B$304,0)),""))</f>
        <v/>
      </c>
    </row>
    <row r="801" spans="1:14" x14ac:dyDescent="0.2">
      <c r="A801" s="1" t="str">
        <f t="shared" si="36"/>
        <v/>
      </c>
      <c r="B801" s="9"/>
      <c r="C801" s="10" t="str">
        <f>IF(B801="","",COUNTIF(INDEX($B:$B,5):B801,B801))</f>
        <v/>
      </c>
      <c r="D801" s="9"/>
      <c r="E801" s="24" t="str">
        <f>IF(OR(N801="",D801=""),"",IFERROR(INDEX('Facturi emise'!$G$5:$G$1004,MATCH(N801&amp;"|"&amp;D801,'Facturi emise'!$A$5:$A$1004,0)),""))</f>
        <v/>
      </c>
      <c r="F801" s="10" t="str">
        <f>IF(OR(N801="",D801=""),"",IFERROR(INDEX('Facturi emise'!$H$5:$H$1004,MATCH(N801&amp;"|"&amp;D801,'Facturi emise'!$A$5:$A$1004,0)),""))</f>
        <v/>
      </c>
      <c r="G801" s="24" t="str">
        <f>IF(OR(N801="",D801=""),"",IFERROR(INDEX('Facturi emise'!$I$5:$I$1004,MATCH(N801&amp;"|"&amp;D801,'Facturi emise'!$A$5:$A$1004,0)),""))</f>
        <v/>
      </c>
      <c r="H801" s="6"/>
      <c r="I801" s="14" t="str">
        <f>IF(OR(N801="",D801=""),"",IFERROR(INDEX('Facturi emise'!$J$5:$J$1004,MATCH(N801&amp;"|"&amp;D801,'Facturi emise'!$A$5:$A$1004,0)),""))</f>
        <v/>
      </c>
      <c r="J801" s="25" t="str">
        <f>IF(OR(N801="",D801=""),"",IFERROR(INDEX('Facturi emise'!$K$5:$K$1004,MATCH(N801&amp;"|"&amp;D801,'Facturi emise'!$A$5:$A$1004,0)),""))</f>
        <v/>
      </c>
      <c r="K801" s="26" t="str">
        <f t="shared" si="37"/>
        <v/>
      </c>
      <c r="L801" s="26" t="str">
        <f t="shared" si="38"/>
        <v/>
      </c>
      <c r="M801" s="27" t="str">
        <f>IF(B801="","",TRIM(IF(N801="","Factura storno nu există în registru. ",IF(ISNA(MATCH(N801&amp;"|"&amp;D801,'Facturi emise'!$A$5:$A$1004,0)),"Linia nu există în factura inițială. ",""))&amp;IF(N(H801)&lt;=0,"Lipsește cantitatea stornată. ","")&amp;IF(AND(N(I801)=IFERROR(INDEX('Facturi emise'!$J$5:$J$1004,MATCH(N801&amp;"|"&amp;D801,'Facturi emise'!$A$5:$A$1004,0)),0),SUMIFS($H$5:$H$1004,$N$5:$N$1004,N801,$D$5:$D$1004,D801,$I$5:$I$1004,I801)&gt;N(G801)),"Stornezi mai mult decât s-a facturat. ","")&amp;IF(AND(N(I801)&gt;0,N(I801)&lt;IFERROR(INDEX('Facturi emise'!$J$5:$J$1004,MATCH(N801&amp;"|"&amp;D801,'Facturi emise'!$A$5:$A$1004,0)),0)),"Reducere de preț pe unitate. ","")))</f>
        <v/>
      </c>
      <c r="N801" s="28" t="str">
        <f>IF(B801="","",IFERROR(INDEX('Registru stornări'!$D$5:$D$304,MATCH(B801,'Registru stornări'!$B$5:$B$304,0)),""))</f>
        <v/>
      </c>
    </row>
    <row r="802" spans="1:14" x14ac:dyDescent="0.2">
      <c r="A802" s="1" t="str">
        <f t="shared" si="36"/>
        <v/>
      </c>
      <c r="B802" s="9"/>
      <c r="C802" s="10" t="str">
        <f>IF(B802="","",COUNTIF(INDEX($B:$B,5):B802,B802))</f>
        <v/>
      </c>
      <c r="D802" s="9"/>
      <c r="E802" s="24" t="str">
        <f>IF(OR(N802="",D802=""),"",IFERROR(INDEX('Facturi emise'!$G$5:$G$1004,MATCH(N802&amp;"|"&amp;D802,'Facturi emise'!$A$5:$A$1004,0)),""))</f>
        <v/>
      </c>
      <c r="F802" s="10" t="str">
        <f>IF(OR(N802="",D802=""),"",IFERROR(INDEX('Facturi emise'!$H$5:$H$1004,MATCH(N802&amp;"|"&amp;D802,'Facturi emise'!$A$5:$A$1004,0)),""))</f>
        <v/>
      </c>
      <c r="G802" s="24" t="str">
        <f>IF(OR(N802="",D802=""),"",IFERROR(INDEX('Facturi emise'!$I$5:$I$1004,MATCH(N802&amp;"|"&amp;D802,'Facturi emise'!$A$5:$A$1004,0)),""))</f>
        <v/>
      </c>
      <c r="H802" s="6"/>
      <c r="I802" s="14" t="str">
        <f>IF(OR(N802="",D802=""),"",IFERROR(INDEX('Facturi emise'!$J$5:$J$1004,MATCH(N802&amp;"|"&amp;D802,'Facturi emise'!$A$5:$A$1004,0)),""))</f>
        <v/>
      </c>
      <c r="J802" s="25" t="str">
        <f>IF(OR(N802="",D802=""),"",IFERROR(INDEX('Facturi emise'!$K$5:$K$1004,MATCH(N802&amp;"|"&amp;D802,'Facturi emise'!$A$5:$A$1004,0)),""))</f>
        <v/>
      </c>
      <c r="K802" s="26" t="str">
        <f t="shared" si="37"/>
        <v/>
      </c>
      <c r="L802" s="26" t="str">
        <f t="shared" si="38"/>
        <v/>
      </c>
      <c r="M802" s="27" t="str">
        <f>IF(B802="","",TRIM(IF(N802="","Factura storno nu există în registru. ",IF(ISNA(MATCH(N802&amp;"|"&amp;D802,'Facturi emise'!$A$5:$A$1004,0)),"Linia nu există în factura inițială. ",""))&amp;IF(N(H802)&lt;=0,"Lipsește cantitatea stornată. ","")&amp;IF(AND(N(I802)=IFERROR(INDEX('Facturi emise'!$J$5:$J$1004,MATCH(N802&amp;"|"&amp;D802,'Facturi emise'!$A$5:$A$1004,0)),0),SUMIFS($H$5:$H$1004,$N$5:$N$1004,N802,$D$5:$D$1004,D802,$I$5:$I$1004,I802)&gt;N(G802)),"Stornezi mai mult decât s-a facturat. ","")&amp;IF(AND(N(I802)&gt;0,N(I802)&lt;IFERROR(INDEX('Facturi emise'!$J$5:$J$1004,MATCH(N802&amp;"|"&amp;D802,'Facturi emise'!$A$5:$A$1004,0)),0)),"Reducere de preț pe unitate. ","")))</f>
        <v/>
      </c>
      <c r="N802" s="28" t="str">
        <f>IF(B802="","",IFERROR(INDEX('Registru stornări'!$D$5:$D$304,MATCH(B802,'Registru stornări'!$B$5:$B$304,0)),""))</f>
        <v/>
      </c>
    </row>
    <row r="803" spans="1:14" x14ac:dyDescent="0.2">
      <c r="A803" s="1" t="str">
        <f t="shared" si="36"/>
        <v/>
      </c>
      <c r="B803" s="9"/>
      <c r="C803" s="10" t="str">
        <f>IF(B803="","",COUNTIF(INDEX($B:$B,5):B803,B803))</f>
        <v/>
      </c>
      <c r="D803" s="9"/>
      <c r="E803" s="24" t="str">
        <f>IF(OR(N803="",D803=""),"",IFERROR(INDEX('Facturi emise'!$G$5:$G$1004,MATCH(N803&amp;"|"&amp;D803,'Facturi emise'!$A$5:$A$1004,0)),""))</f>
        <v/>
      </c>
      <c r="F803" s="10" t="str">
        <f>IF(OR(N803="",D803=""),"",IFERROR(INDEX('Facturi emise'!$H$5:$H$1004,MATCH(N803&amp;"|"&amp;D803,'Facturi emise'!$A$5:$A$1004,0)),""))</f>
        <v/>
      </c>
      <c r="G803" s="24" t="str">
        <f>IF(OR(N803="",D803=""),"",IFERROR(INDEX('Facturi emise'!$I$5:$I$1004,MATCH(N803&amp;"|"&amp;D803,'Facturi emise'!$A$5:$A$1004,0)),""))</f>
        <v/>
      </c>
      <c r="H803" s="6"/>
      <c r="I803" s="14" t="str">
        <f>IF(OR(N803="",D803=""),"",IFERROR(INDEX('Facturi emise'!$J$5:$J$1004,MATCH(N803&amp;"|"&amp;D803,'Facturi emise'!$A$5:$A$1004,0)),""))</f>
        <v/>
      </c>
      <c r="J803" s="25" t="str">
        <f>IF(OR(N803="",D803=""),"",IFERROR(INDEX('Facturi emise'!$K$5:$K$1004,MATCH(N803&amp;"|"&amp;D803,'Facturi emise'!$A$5:$A$1004,0)),""))</f>
        <v/>
      </c>
      <c r="K803" s="26" t="str">
        <f t="shared" si="37"/>
        <v/>
      </c>
      <c r="L803" s="26" t="str">
        <f t="shared" si="38"/>
        <v/>
      </c>
      <c r="M803" s="27" t="str">
        <f>IF(B803="","",TRIM(IF(N803="","Factura storno nu există în registru. ",IF(ISNA(MATCH(N803&amp;"|"&amp;D803,'Facturi emise'!$A$5:$A$1004,0)),"Linia nu există în factura inițială. ",""))&amp;IF(N(H803)&lt;=0,"Lipsește cantitatea stornată. ","")&amp;IF(AND(N(I803)=IFERROR(INDEX('Facturi emise'!$J$5:$J$1004,MATCH(N803&amp;"|"&amp;D803,'Facturi emise'!$A$5:$A$1004,0)),0),SUMIFS($H$5:$H$1004,$N$5:$N$1004,N803,$D$5:$D$1004,D803,$I$5:$I$1004,I803)&gt;N(G803)),"Stornezi mai mult decât s-a facturat. ","")&amp;IF(AND(N(I803)&gt;0,N(I803)&lt;IFERROR(INDEX('Facturi emise'!$J$5:$J$1004,MATCH(N803&amp;"|"&amp;D803,'Facturi emise'!$A$5:$A$1004,0)),0)),"Reducere de preț pe unitate. ","")))</f>
        <v/>
      </c>
      <c r="N803" s="28" t="str">
        <f>IF(B803="","",IFERROR(INDEX('Registru stornări'!$D$5:$D$304,MATCH(B803,'Registru stornări'!$B$5:$B$304,0)),""))</f>
        <v/>
      </c>
    </row>
    <row r="804" spans="1:14" x14ac:dyDescent="0.2">
      <c r="A804" s="1" t="str">
        <f t="shared" si="36"/>
        <v/>
      </c>
      <c r="B804" s="9"/>
      <c r="C804" s="10" t="str">
        <f>IF(B804="","",COUNTIF(INDEX($B:$B,5):B804,B804))</f>
        <v/>
      </c>
      <c r="D804" s="9"/>
      <c r="E804" s="24" t="str">
        <f>IF(OR(N804="",D804=""),"",IFERROR(INDEX('Facturi emise'!$G$5:$G$1004,MATCH(N804&amp;"|"&amp;D804,'Facturi emise'!$A$5:$A$1004,0)),""))</f>
        <v/>
      </c>
      <c r="F804" s="10" t="str">
        <f>IF(OR(N804="",D804=""),"",IFERROR(INDEX('Facturi emise'!$H$5:$H$1004,MATCH(N804&amp;"|"&amp;D804,'Facturi emise'!$A$5:$A$1004,0)),""))</f>
        <v/>
      </c>
      <c r="G804" s="24" t="str">
        <f>IF(OR(N804="",D804=""),"",IFERROR(INDEX('Facturi emise'!$I$5:$I$1004,MATCH(N804&amp;"|"&amp;D804,'Facturi emise'!$A$5:$A$1004,0)),""))</f>
        <v/>
      </c>
      <c r="H804" s="6"/>
      <c r="I804" s="14" t="str">
        <f>IF(OR(N804="",D804=""),"",IFERROR(INDEX('Facturi emise'!$J$5:$J$1004,MATCH(N804&amp;"|"&amp;D804,'Facturi emise'!$A$5:$A$1004,0)),""))</f>
        <v/>
      </c>
      <c r="J804" s="25" t="str">
        <f>IF(OR(N804="",D804=""),"",IFERROR(INDEX('Facturi emise'!$K$5:$K$1004,MATCH(N804&amp;"|"&amp;D804,'Facturi emise'!$A$5:$A$1004,0)),""))</f>
        <v/>
      </c>
      <c r="K804" s="26" t="str">
        <f t="shared" si="37"/>
        <v/>
      </c>
      <c r="L804" s="26" t="str">
        <f t="shared" si="38"/>
        <v/>
      </c>
      <c r="M804" s="27" t="str">
        <f>IF(B804="","",TRIM(IF(N804="","Factura storno nu există în registru. ",IF(ISNA(MATCH(N804&amp;"|"&amp;D804,'Facturi emise'!$A$5:$A$1004,0)),"Linia nu există în factura inițială. ",""))&amp;IF(N(H804)&lt;=0,"Lipsește cantitatea stornată. ","")&amp;IF(AND(N(I804)=IFERROR(INDEX('Facturi emise'!$J$5:$J$1004,MATCH(N804&amp;"|"&amp;D804,'Facturi emise'!$A$5:$A$1004,0)),0),SUMIFS($H$5:$H$1004,$N$5:$N$1004,N804,$D$5:$D$1004,D804,$I$5:$I$1004,I804)&gt;N(G804)),"Stornezi mai mult decât s-a facturat. ","")&amp;IF(AND(N(I804)&gt;0,N(I804)&lt;IFERROR(INDEX('Facturi emise'!$J$5:$J$1004,MATCH(N804&amp;"|"&amp;D804,'Facturi emise'!$A$5:$A$1004,0)),0)),"Reducere de preț pe unitate. ","")))</f>
        <v/>
      </c>
      <c r="N804" s="28" t="str">
        <f>IF(B804="","",IFERROR(INDEX('Registru stornări'!$D$5:$D$304,MATCH(B804,'Registru stornări'!$B$5:$B$304,0)),""))</f>
        <v/>
      </c>
    </row>
    <row r="805" spans="1:14" x14ac:dyDescent="0.2">
      <c r="A805" s="1" t="str">
        <f t="shared" si="36"/>
        <v/>
      </c>
      <c r="B805" s="9"/>
      <c r="C805" s="10" t="str">
        <f>IF(B805="","",COUNTIF(INDEX($B:$B,5):B805,B805))</f>
        <v/>
      </c>
      <c r="D805" s="9"/>
      <c r="E805" s="24" t="str">
        <f>IF(OR(N805="",D805=""),"",IFERROR(INDEX('Facturi emise'!$G$5:$G$1004,MATCH(N805&amp;"|"&amp;D805,'Facturi emise'!$A$5:$A$1004,0)),""))</f>
        <v/>
      </c>
      <c r="F805" s="10" t="str">
        <f>IF(OR(N805="",D805=""),"",IFERROR(INDEX('Facturi emise'!$H$5:$H$1004,MATCH(N805&amp;"|"&amp;D805,'Facturi emise'!$A$5:$A$1004,0)),""))</f>
        <v/>
      </c>
      <c r="G805" s="24" t="str">
        <f>IF(OR(N805="",D805=""),"",IFERROR(INDEX('Facturi emise'!$I$5:$I$1004,MATCH(N805&amp;"|"&amp;D805,'Facturi emise'!$A$5:$A$1004,0)),""))</f>
        <v/>
      </c>
      <c r="H805" s="6"/>
      <c r="I805" s="14" t="str">
        <f>IF(OR(N805="",D805=""),"",IFERROR(INDEX('Facturi emise'!$J$5:$J$1004,MATCH(N805&amp;"|"&amp;D805,'Facturi emise'!$A$5:$A$1004,0)),""))</f>
        <v/>
      </c>
      <c r="J805" s="25" t="str">
        <f>IF(OR(N805="",D805=""),"",IFERROR(INDEX('Facturi emise'!$K$5:$K$1004,MATCH(N805&amp;"|"&amp;D805,'Facturi emise'!$A$5:$A$1004,0)),""))</f>
        <v/>
      </c>
      <c r="K805" s="26" t="str">
        <f t="shared" si="37"/>
        <v/>
      </c>
      <c r="L805" s="26" t="str">
        <f t="shared" si="38"/>
        <v/>
      </c>
      <c r="M805" s="27" t="str">
        <f>IF(B805="","",TRIM(IF(N805="","Factura storno nu există în registru. ",IF(ISNA(MATCH(N805&amp;"|"&amp;D805,'Facturi emise'!$A$5:$A$1004,0)),"Linia nu există în factura inițială. ",""))&amp;IF(N(H805)&lt;=0,"Lipsește cantitatea stornată. ","")&amp;IF(AND(N(I805)=IFERROR(INDEX('Facturi emise'!$J$5:$J$1004,MATCH(N805&amp;"|"&amp;D805,'Facturi emise'!$A$5:$A$1004,0)),0),SUMIFS($H$5:$H$1004,$N$5:$N$1004,N805,$D$5:$D$1004,D805,$I$5:$I$1004,I805)&gt;N(G805)),"Stornezi mai mult decât s-a facturat. ","")&amp;IF(AND(N(I805)&gt;0,N(I805)&lt;IFERROR(INDEX('Facturi emise'!$J$5:$J$1004,MATCH(N805&amp;"|"&amp;D805,'Facturi emise'!$A$5:$A$1004,0)),0)),"Reducere de preț pe unitate. ","")))</f>
        <v/>
      </c>
      <c r="N805" s="28" t="str">
        <f>IF(B805="","",IFERROR(INDEX('Registru stornări'!$D$5:$D$304,MATCH(B805,'Registru stornări'!$B$5:$B$304,0)),""))</f>
        <v/>
      </c>
    </row>
    <row r="806" spans="1:14" x14ac:dyDescent="0.2">
      <c r="A806" s="1" t="str">
        <f t="shared" si="36"/>
        <v/>
      </c>
      <c r="B806" s="9"/>
      <c r="C806" s="10" t="str">
        <f>IF(B806="","",COUNTIF(INDEX($B:$B,5):B806,B806))</f>
        <v/>
      </c>
      <c r="D806" s="9"/>
      <c r="E806" s="24" t="str">
        <f>IF(OR(N806="",D806=""),"",IFERROR(INDEX('Facturi emise'!$G$5:$G$1004,MATCH(N806&amp;"|"&amp;D806,'Facturi emise'!$A$5:$A$1004,0)),""))</f>
        <v/>
      </c>
      <c r="F806" s="10" t="str">
        <f>IF(OR(N806="",D806=""),"",IFERROR(INDEX('Facturi emise'!$H$5:$H$1004,MATCH(N806&amp;"|"&amp;D806,'Facturi emise'!$A$5:$A$1004,0)),""))</f>
        <v/>
      </c>
      <c r="G806" s="24" t="str">
        <f>IF(OR(N806="",D806=""),"",IFERROR(INDEX('Facturi emise'!$I$5:$I$1004,MATCH(N806&amp;"|"&amp;D806,'Facturi emise'!$A$5:$A$1004,0)),""))</f>
        <v/>
      </c>
      <c r="H806" s="6"/>
      <c r="I806" s="14" t="str">
        <f>IF(OR(N806="",D806=""),"",IFERROR(INDEX('Facturi emise'!$J$5:$J$1004,MATCH(N806&amp;"|"&amp;D806,'Facturi emise'!$A$5:$A$1004,0)),""))</f>
        <v/>
      </c>
      <c r="J806" s="25" t="str">
        <f>IF(OR(N806="",D806=""),"",IFERROR(INDEX('Facturi emise'!$K$5:$K$1004,MATCH(N806&amp;"|"&amp;D806,'Facturi emise'!$A$5:$A$1004,0)),""))</f>
        <v/>
      </c>
      <c r="K806" s="26" t="str">
        <f t="shared" si="37"/>
        <v/>
      </c>
      <c r="L806" s="26" t="str">
        <f t="shared" si="38"/>
        <v/>
      </c>
      <c r="M806" s="27" t="str">
        <f>IF(B806="","",TRIM(IF(N806="","Factura storno nu există în registru. ",IF(ISNA(MATCH(N806&amp;"|"&amp;D806,'Facturi emise'!$A$5:$A$1004,0)),"Linia nu există în factura inițială. ",""))&amp;IF(N(H806)&lt;=0,"Lipsește cantitatea stornată. ","")&amp;IF(AND(N(I806)=IFERROR(INDEX('Facturi emise'!$J$5:$J$1004,MATCH(N806&amp;"|"&amp;D806,'Facturi emise'!$A$5:$A$1004,0)),0),SUMIFS($H$5:$H$1004,$N$5:$N$1004,N806,$D$5:$D$1004,D806,$I$5:$I$1004,I806)&gt;N(G806)),"Stornezi mai mult decât s-a facturat. ","")&amp;IF(AND(N(I806)&gt;0,N(I806)&lt;IFERROR(INDEX('Facturi emise'!$J$5:$J$1004,MATCH(N806&amp;"|"&amp;D806,'Facturi emise'!$A$5:$A$1004,0)),0)),"Reducere de preț pe unitate. ","")))</f>
        <v/>
      </c>
      <c r="N806" s="28" t="str">
        <f>IF(B806="","",IFERROR(INDEX('Registru stornări'!$D$5:$D$304,MATCH(B806,'Registru stornări'!$B$5:$B$304,0)),""))</f>
        <v/>
      </c>
    </row>
    <row r="807" spans="1:14" x14ac:dyDescent="0.2">
      <c r="A807" s="1" t="str">
        <f t="shared" si="36"/>
        <v/>
      </c>
      <c r="B807" s="9"/>
      <c r="C807" s="10" t="str">
        <f>IF(B807="","",COUNTIF(INDEX($B:$B,5):B807,B807))</f>
        <v/>
      </c>
      <c r="D807" s="9"/>
      <c r="E807" s="24" t="str">
        <f>IF(OR(N807="",D807=""),"",IFERROR(INDEX('Facturi emise'!$G$5:$G$1004,MATCH(N807&amp;"|"&amp;D807,'Facturi emise'!$A$5:$A$1004,0)),""))</f>
        <v/>
      </c>
      <c r="F807" s="10" t="str">
        <f>IF(OR(N807="",D807=""),"",IFERROR(INDEX('Facturi emise'!$H$5:$H$1004,MATCH(N807&amp;"|"&amp;D807,'Facturi emise'!$A$5:$A$1004,0)),""))</f>
        <v/>
      </c>
      <c r="G807" s="24" t="str">
        <f>IF(OR(N807="",D807=""),"",IFERROR(INDEX('Facturi emise'!$I$5:$I$1004,MATCH(N807&amp;"|"&amp;D807,'Facturi emise'!$A$5:$A$1004,0)),""))</f>
        <v/>
      </c>
      <c r="H807" s="6"/>
      <c r="I807" s="14" t="str">
        <f>IF(OR(N807="",D807=""),"",IFERROR(INDEX('Facturi emise'!$J$5:$J$1004,MATCH(N807&amp;"|"&amp;D807,'Facturi emise'!$A$5:$A$1004,0)),""))</f>
        <v/>
      </c>
      <c r="J807" s="25" t="str">
        <f>IF(OR(N807="",D807=""),"",IFERROR(INDEX('Facturi emise'!$K$5:$K$1004,MATCH(N807&amp;"|"&amp;D807,'Facturi emise'!$A$5:$A$1004,0)),""))</f>
        <v/>
      </c>
      <c r="K807" s="26" t="str">
        <f t="shared" si="37"/>
        <v/>
      </c>
      <c r="L807" s="26" t="str">
        <f t="shared" si="38"/>
        <v/>
      </c>
      <c r="M807" s="27" t="str">
        <f>IF(B807="","",TRIM(IF(N807="","Factura storno nu există în registru. ",IF(ISNA(MATCH(N807&amp;"|"&amp;D807,'Facturi emise'!$A$5:$A$1004,0)),"Linia nu există în factura inițială. ",""))&amp;IF(N(H807)&lt;=0,"Lipsește cantitatea stornată. ","")&amp;IF(AND(N(I807)=IFERROR(INDEX('Facturi emise'!$J$5:$J$1004,MATCH(N807&amp;"|"&amp;D807,'Facturi emise'!$A$5:$A$1004,0)),0),SUMIFS($H$5:$H$1004,$N$5:$N$1004,N807,$D$5:$D$1004,D807,$I$5:$I$1004,I807)&gt;N(G807)),"Stornezi mai mult decât s-a facturat. ","")&amp;IF(AND(N(I807)&gt;0,N(I807)&lt;IFERROR(INDEX('Facturi emise'!$J$5:$J$1004,MATCH(N807&amp;"|"&amp;D807,'Facturi emise'!$A$5:$A$1004,0)),0)),"Reducere de preț pe unitate. ","")))</f>
        <v/>
      </c>
      <c r="N807" s="28" t="str">
        <f>IF(B807="","",IFERROR(INDEX('Registru stornări'!$D$5:$D$304,MATCH(B807,'Registru stornări'!$B$5:$B$304,0)),""))</f>
        <v/>
      </c>
    </row>
    <row r="808" spans="1:14" x14ac:dyDescent="0.2">
      <c r="A808" s="1" t="str">
        <f t="shared" si="36"/>
        <v/>
      </c>
      <c r="B808" s="9"/>
      <c r="C808" s="10" t="str">
        <f>IF(B808="","",COUNTIF(INDEX($B:$B,5):B808,B808))</f>
        <v/>
      </c>
      <c r="D808" s="9"/>
      <c r="E808" s="24" t="str">
        <f>IF(OR(N808="",D808=""),"",IFERROR(INDEX('Facturi emise'!$G$5:$G$1004,MATCH(N808&amp;"|"&amp;D808,'Facturi emise'!$A$5:$A$1004,0)),""))</f>
        <v/>
      </c>
      <c r="F808" s="10" t="str">
        <f>IF(OR(N808="",D808=""),"",IFERROR(INDEX('Facturi emise'!$H$5:$H$1004,MATCH(N808&amp;"|"&amp;D808,'Facturi emise'!$A$5:$A$1004,0)),""))</f>
        <v/>
      </c>
      <c r="G808" s="24" t="str">
        <f>IF(OR(N808="",D808=""),"",IFERROR(INDEX('Facturi emise'!$I$5:$I$1004,MATCH(N808&amp;"|"&amp;D808,'Facturi emise'!$A$5:$A$1004,0)),""))</f>
        <v/>
      </c>
      <c r="H808" s="6"/>
      <c r="I808" s="14" t="str">
        <f>IF(OR(N808="",D808=""),"",IFERROR(INDEX('Facturi emise'!$J$5:$J$1004,MATCH(N808&amp;"|"&amp;D808,'Facturi emise'!$A$5:$A$1004,0)),""))</f>
        <v/>
      </c>
      <c r="J808" s="25" t="str">
        <f>IF(OR(N808="",D808=""),"",IFERROR(INDEX('Facturi emise'!$K$5:$K$1004,MATCH(N808&amp;"|"&amp;D808,'Facturi emise'!$A$5:$A$1004,0)),""))</f>
        <v/>
      </c>
      <c r="K808" s="26" t="str">
        <f t="shared" si="37"/>
        <v/>
      </c>
      <c r="L808" s="26" t="str">
        <f t="shared" si="38"/>
        <v/>
      </c>
      <c r="M808" s="27" t="str">
        <f>IF(B808="","",TRIM(IF(N808="","Factura storno nu există în registru. ",IF(ISNA(MATCH(N808&amp;"|"&amp;D808,'Facturi emise'!$A$5:$A$1004,0)),"Linia nu există în factura inițială. ",""))&amp;IF(N(H808)&lt;=0,"Lipsește cantitatea stornată. ","")&amp;IF(AND(N(I808)=IFERROR(INDEX('Facturi emise'!$J$5:$J$1004,MATCH(N808&amp;"|"&amp;D808,'Facturi emise'!$A$5:$A$1004,0)),0),SUMIFS($H$5:$H$1004,$N$5:$N$1004,N808,$D$5:$D$1004,D808,$I$5:$I$1004,I808)&gt;N(G808)),"Stornezi mai mult decât s-a facturat. ","")&amp;IF(AND(N(I808)&gt;0,N(I808)&lt;IFERROR(INDEX('Facturi emise'!$J$5:$J$1004,MATCH(N808&amp;"|"&amp;D808,'Facturi emise'!$A$5:$A$1004,0)),0)),"Reducere de preț pe unitate. ","")))</f>
        <v/>
      </c>
      <c r="N808" s="28" t="str">
        <f>IF(B808="","",IFERROR(INDEX('Registru stornări'!$D$5:$D$304,MATCH(B808,'Registru stornări'!$B$5:$B$304,0)),""))</f>
        <v/>
      </c>
    </row>
    <row r="809" spans="1:14" x14ac:dyDescent="0.2">
      <c r="A809" s="1" t="str">
        <f t="shared" si="36"/>
        <v/>
      </c>
      <c r="B809" s="9"/>
      <c r="C809" s="10" t="str">
        <f>IF(B809="","",COUNTIF(INDEX($B:$B,5):B809,B809))</f>
        <v/>
      </c>
      <c r="D809" s="9"/>
      <c r="E809" s="24" t="str">
        <f>IF(OR(N809="",D809=""),"",IFERROR(INDEX('Facturi emise'!$G$5:$G$1004,MATCH(N809&amp;"|"&amp;D809,'Facturi emise'!$A$5:$A$1004,0)),""))</f>
        <v/>
      </c>
      <c r="F809" s="10" t="str">
        <f>IF(OR(N809="",D809=""),"",IFERROR(INDEX('Facturi emise'!$H$5:$H$1004,MATCH(N809&amp;"|"&amp;D809,'Facturi emise'!$A$5:$A$1004,0)),""))</f>
        <v/>
      </c>
      <c r="G809" s="24" t="str">
        <f>IF(OR(N809="",D809=""),"",IFERROR(INDEX('Facturi emise'!$I$5:$I$1004,MATCH(N809&amp;"|"&amp;D809,'Facturi emise'!$A$5:$A$1004,0)),""))</f>
        <v/>
      </c>
      <c r="H809" s="6"/>
      <c r="I809" s="14" t="str">
        <f>IF(OR(N809="",D809=""),"",IFERROR(INDEX('Facturi emise'!$J$5:$J$1004,MATCH(N809&amp;"|"&amp;D809,'Facturi emise'!$A$5:$A$1004,0)),""))</f>
        <v/>
      </c>
      <c r="J809" s="25" t="str">
        <f>IF(OR(N809="",D809=""),"",IFERROR(INDEX('Facturi emise'!$K$5:$K$1004,MATCH(N809&amp;"|"&amp;D809,'Facturi emise'!$A$5:$A$1004,0)),""))</f>
        <v/>
      </c>
      <c r="K809" s="26" t="str">
        <f t="shared" si="37"/>
        <v/>
      </c>
      <c r="L809" s="26" t="str">
        <f t="shared" si="38"/>
        <v/>
      </c>
      <c r="M809" s="27" t="str">
        <f>IF(B809="","",TRIM(IF(N809="","Factura storno nu există în registru. ",IF(ISNA(MATCH(N809&amp;"|"&amp;D809,'Facturi emise'!$A$5:$A$1004,0)),"Linia nu există în factura inițială. ",""))&amp;IF(N(H809)&lt;=0,"Lipsește cantitatea stornată. ","")&amp;IF(AND(N(I809)=IFERROR(INDEX('Facturi emise'!$J$5:$J$1004,MATCH(N809&amp;"|"&amp;D809,'Facturi emise'!$A$5:$A$1004,0)),0),SUMIFS($H$5:$H$1004,$N$5:$N$1004,N809,$D$5:$D$1004,D809,$I$5:$I$1004,I809)&gt;N(G809)),"Stornezi mai mult decât s-a facturat. ","")&amp;IF(AND(N(I809)&gt;0,N(I809)&lt;IFERROR(INDEX('Facturi emise'!$J$5:$J$1004,MATCH(N809&amp;"|"&amp;D809,'Facturi emise'!$A$5:$A$1004,0)),0)),"Reducere de preț pe unitate. ","")))</f>
        <v/>
      </c>
      <c r="N809" s="28" t="str">
        <f>IF(B809="","",IFERROR(INDEX('Registru stornări'!$D$5:$D$304,MATCH(B809,'Registru stornări'!$B$5:$B$304,0)),""))</f>
        <v/>
      </c>
    </row>
    <row r="810" spans="1:14" x14ac:dyDescent="0.2">
      <c r="A810" s="1" t="str">
        <f t="shared" si="36"/>
        <v/>
      </c>
      <c r="B810" s="9"/>
      <c r="C810" s="10" t="str">
        <f>IF(B810="","",COUNTIF(INDEX($B:$B,5):B810,B810))</f>
        <v/>
      </c>
      <c r="D810" s="9"/>
      <c r="E810" s="24" t="str">
        <f>IF(OR(N810="",D810=""),"",IFERROR(INDEX('Facturi emise'!$G$5:$G$1004,MATCH(N810&amp;"|"&amp;D810,'Facturi emise'!$A$5:$A$1004,0)),""))</f>
        <v/>
      </c>
      <c r="F810" s="10" t="str">
        <f>IF(OR(N810="",D810=""),"",IFERROR(INDEX('Facturi emise'!$H$5:$H$1004,MATCH(N810&amp;"|"&amp;D810,'Facturi emise'!$A$5:$A$1004,0)),""))</f>
        <v/>
      </c>
      <c r="G810" s="24" t="str">
        <f>IF(OR(N810="",D810=""),"",IFERROR(INDEX('Facturi emise'!$I$5:$I$1004,MATCH(N810&amp;"|"&amp;D810,'Facturi emise'!$A$5:$A$1004,0)),""))</f>
        <v/>
      </c>
      <c r="H810" s="6"/>
      <c r="I810" s="14" t="str">
        <f>IF(OR(N810="",D810=""),"",IFERROR(INDEX('Facturi emise'!$J$5:$J$1004,MATCH(N810&amp;"|"&amp;D810,'Facturi emise'!$A$5:$A$1004,0)),""))</f>
        <v/>
      </c>
      <c r="J810" s="25" t="str">
        <f>IF(OR(N810="",D810=""),"",IFERROR(INDEX('Facturi emise'!$K$5:$K$1004,MATCH(N810&amp;"|"&amp;D810,'Facturi emise'!$A$5:$A$1004,0)),""))</f>
        <v/>
      </c>
      <c r="K810" s="26" t="str">
        <f t="shared" si="37"/>
        <v/>
      </c>
      <c r="L810" s="26" t="str">
        <f t="shared" si="38"/>
        <v/>
      </c>
      <c r="M810" s="27" t="str">
        <f>IF(B810="","",TRIM(IF(N810="","Factura storno nu există în registru. ",IF(ISNA(MATCH(N810&amp;"|"&amp;D810,'Facturi emise'!$A$5:$A$1004,0)),"Linia nu există în factura inițială. ",""))&amp;IF(N(H810)&lt;=0,"Lipsește cantitatea stornată. ","")&amp;IF(AND(N(I810)=IFERROR(INDEX('Facturi emise'!$J$5:$J$1004,MATCH(N810&amp;"|"&amp;D810,'Facturi emise'!$A$5:$A$1004,0)),0),SUMIFS($H$5:$H$1004,$N$5:$N$1004,N810,$D$5:$D$1004,D810,$I$5:$I$1004,I810)&gt;N(G810)),"Stornezi mai mult decât s-a facturat. ","")&amp;IF(AND(N(I810)&gt;0,N(I810)&lt;IFERROR(INDEX('Facturi emise'!$J$5:$J$1004,MATCH(N810&amp;"|"&amp;D810,'Facturi emise'!$A$5:$A$1004,0)),0)),"Reducere de preț pe unitate. ","")))</f>
        <v/>
      </c>
      <c r="N810" s="28" t="str">
        <f>IF(B810="","",IFERROR(INDEX('Registru stornări'!$D$5:$D$304,MATCH(B810,'Registru stornări'!$B$5:$B$304,0)),""))</f>
        <v/>
      </c>
    </row>
    <row r="811" spans="1:14" x14ac:dyDescent="0.2">
      <c r="A811" s="1" t="str">
        <f t="shared" si="36"/>
        <v/>
      </c>
      <c r="B811" s="9"/>
      <c r="C811" s="10" t="str">
        <f>IF(B811="","",COUNTIF(INDEX($B:$B,5):B811,B811))</f>
        <v/>
      </c>
      <c r="D811" s="9"/>
      <c r="E811" s="24" t="str">
        <f>IF(OR(N811="",D811=""),"",IFERROR(INDEX('Facturi emise'!$G$5:$G$1004,MATCH(N811&amp;"|"&amp;D811,'Facturi emise'!$A$5:$A$1004,0)),""))</f>
        <v/>
      </c>
      <c r="F811" s="10" t="str">
        <f>IF(OR(N811="",D811=""),"",IFERROR(INDEX('Facturi emise'!$H$5:$H$1004,MATCH(N811&amp;"|"&amp;D811,'Facturi emise'!$A$5:$A$1004,0)),""))</f>
        <v/>
      </c>
      <c r="G811" s="24" t="str">
        <f>IF(OR(N811="",D811=""),"",IFERROR(INDEX('Facturi emise'!$I$5:$I$1004,MATCH(N811&amp;"|"&amp;D811,'Facturi emise'!$A$5:$A$1004,0)),""))</f>
        <v/>
      </c>
      <c r="H811" s="6"/>
      <c r="I811" s="14" t="str">
        <f>IF(OR(N811="",D811=""),"",IFERROR(INDEX('Facturi emise'!$J$5:$J$1004,MATCH(N811&amp;"|"&amp;D811,'Facturi emise'!$A$5:$A$1004,0)),""))</f>
        <v/>
      </c>
      <c r="J811" s="25" t="str">
        <f>IF(OR(N811="",D811=""),"",IFERROR(INDEX('Facturi emise'!$K$5:$K$1004,MATCH(N811&amp;"|"&amp;D811,'Facturi emise'!$A$5:$A$1004,0)),""))</f>
        <v/>
      </c>
      <c r="K811" s="26" t="str">
        <f t="shared" si="37"/>
        <v/>
      </c>
      <c r="L811" s="26" t="str">
        <f t="shared" si="38"/>
        <v/>
      </c>
      <c r="M811" s="27" t="str">
        <f>IF(B811="","",TRIM(IF(N811="","Factura storno nu există în registru. ",IF(ISNA(MATCH(N811&amp;"|"&amp;D811,'Facturi emise'!$A$5:$A$1004,0)),"Linia nu există în factura inițială. ",""))&amp;IF(N(H811)&lt;=0,"Lipsește cantitatea stornată. ","")&amp;IF(AND(N(I811)=IFERROR(INDEX('Facturi emise'!$J$5:$J$1004,MATCH(N811&amp;"|"&amp;D811,'Facturi emise'!$A$5:$A$1004,0)),0),SUMIFS($H$5:$H$1004,$N$5:$N$1004,N811,$D$5:$D$1004,D811,$I$5:$I$1004,I811)&gt;N(G811)),"Stornezi mai mult decât s-a facturat. ","")&amp;IF(AND(N(I811)&gt;0,N(I811)&lt;IFERROR(INDEX('Facturi emise'!$J$5:$J$1004,MATCH(N811&amp;"|"&amp;D811,'Facturi emise'!$A$5:$A$1004,0)),0)),"Reducere de preț pe unitate. ","")))</f>
        <v/>
      </c>
      <c r="N811" s="28" t="str">
        <f>IF(B811="","",IFERROR(INDEX('Registru stornări'!$D$5:$D$304,MATCH(B811,'Registru stornări'!$B$5:$B$304,0)),""))</f>
        <v/>
      </c>
    </row>
    <row r="812" spans="1:14" x14ac:dyDescent="0.2">
      <c r="A812" s="1" t="str">
        <f t="shared" si="36"/>
        <v/>
      </c>
      <c r="B812" s="9"/>
      <c r="C812" s="10" t="str">
        <f>IF(B812="","",COUNTIF(INDEX($B:$B,5):B812,B812))</f>
        <v/>
      </c>
      <c r="D812" s="9"/>
      <c r="E812" s="24" t="str">
        <f>IF(OR(N812="",D812=""),"",IFERROR(INDEX('Facturi emise'!$G$5:$G$1004,MATCH(N812&amp;"|"&amp;D812,'Facturi emise'!$A$5:$A$1004,0)),""))</f>
        <v/>
      </c>
      <c r="F812" s="10" t="str">
        <f>IF(OR(N812="",D812=""),"",IFERROR(INDEX('Facturi emise'!$H$5:$H$1004,MATCH(N812&amp;"|"&amp;D812,'Facturi emise'!$A$5:$A$1004,0)),""))</f>
        <v/>
      </c>
      <c r="G812" s="24" t="str">
        <f>IF(OR(N812="",D812=""),"",IFERROR(INDEX('Facturi emise'!$I$5:$I$1004,MATCH(N812&amp;"|"&amp;D812,'Facturi emise'!$A$5:$A$1004,0)),""))</f>
        <v/>
      </c>
      <c r="H812" s="6"/>
      <c r="I812" s="14" t="str">
        <f>IF(OR(N812="",D812=""),"",IFERROR(INDEX('Facturi emise'!$J$5:$J$1004,MATCH(N812&amp;"|"&amp;D812,'Facturi emise'!$A$5:$A$1004,0)),""))</f>
        <v/>
      </c>
      <c r="J812" s="25" t="str">
        <f>IF(OR(N812="",D812=""),"",IFERROR(INDEX('Facturi emise'!$K$5:$K$1004,MATCH(N812&amp;"|"&amp;D812,'Facturi emise'!$A$5:$A$1004,0)),""))</f>
        <v/>
      </c>
      <c r="K812" s="26" t="str">
        <f t="shared" si="37"/>
        <v/>
      </c>
      <c r="L812" s="26" t="str">
        <f t="shared" si="38"/>
        <v/>
      </c>
      <c r="M812" s="27" t="str">
        <f>IF(B812="","",TRIM(IF(N812="","Factura storno nu există în registru. ",IF(ISNA(MATCH(N812&amp;"|"&amp;D812,'Facturi emise'!$A$5:$A$1004,0)),"Linia nu există în factura inițială. ",""))&amp;IF(N(H812)&lt;=0,"Lipsește cantitatea stornată. ","")&amp;IF(AND(N(I812)=IFERROR(INDEX('Facturi emise'!$J$5:$J$1004,MATCH(N812&amp;"|"&amp;D812,'Facturi emise'!$A$5:$A$1004,0)),0),SUMIFS($H$5:$H$1004,$N$5:$N$1004,N812,$D$5:$D$1004,D812,$I$5:$I$1004,I812)&gt;N(G812)),"Stornezi mai mult decât s-a facturat. ","")&amp;IF(AND(N(I812)&gt;0,N(I812)&lt;IFERROR(INDEX('Facturi emise'!$J$5:$J$1004,MATCH(N812&amp;"|"&amp;D812,'Facturi emise'!$A$5:$A$1004,0)),0)),"Reducere de preț pe unitate. ","")))</f>
        <v/>
      </c>
      <c r="N812" s="28" t="str">
        <f>IF(B812="","",IFERROR(INDEX('Registru stornări'!$D$5:$D$304,MATCH(B812,'Registru stornări'!$B$5:$B$304,0)),""))</f>
        <v/>
      </c>
    </row>
    <row r="813" spans="1:14" x14ac:dyDescent="0.2">
      <c r="A813" s="1" t="str">
        <f t="shared" si="36"/>
        <v/>
      </c>
      <c r="B813" s="9"/>
      <c r="C813" s="10" t="str">
        <f>IF(B813="","",COUNTIF(INDEX($B:$B,5):B813,B813))</f>
        <v/>
      </c>
      <c r="D813" s="9"/>
      <c r="E813" s="24" t="str">
        <f>IF(OR(N813="",D813=""),"",IFERROR(INDEX('Facturi emise'!$G$5:$G$1004,MATCH(N813&amp;"|"&amp;D813,'Facturi emise'!$A$5:$A$1004,0)),""))</f>
        <v/>
      </c>
      <c r="F813" s="10" t="str">
        <f>IF(OR(N813="",D813=""),"",IFERROR(INDEX('Facturi emise'!$H$5:$H$1004,MATCH(N813&amp;"|"&amp;D813,'Facturi emise'!$A$5:$A$1004,0)),""))</f>
        <v/>
      </c>
      <c r="G813" s="24" t="str">
        <f>IF(OR(N813="",D813=""),"",IFERROR(INDEX('Facturi emise'!$I$5:$I$1004,MATCH(N813&amp;"|"&amp;D813,'Facturi emise'!$A$5:$A$1004,0)),""))</f>
        <v/>
      </c>
      <c r="H813" s="6"/>
      <c r="I813" s="14" t="str">
        <f>IF(OR(N813="",D813=""),"",IFERROR(INDEX('Facturi emise'!$J$5:$J$1004,MATCH(N813&amp;"|"&amp;D813,'Facturi emise'!$A$5:$A$1004,0)),""))</f>
        <v/>
      </c>
      <c r="J813" s="25" t="str">
        <f>IF(OR(N813="",D813=""),"",IFERROR(INDEX('Facturi emise'!$K$5:$K$1004,MATCH(N813&amp;"|"&amp;D813,'Facturi emise'!$A$5:$A$1004,0)),""))</f>
        <v/>
      </c>
      <c r="K813" s="26" t="str">
        <f t="shared" si="37"/>
        <v/>
      </c>
      <c r="L813" s="26" t="str">
        <f t="shared" si="38"/>
        <v/>
      </c>
      <c r="M813" s="27" t="str">
        <f>IF(B813="","",TRIM(IF(N813="","Factura storno nu există în registru. ",IF(ISNA(MATCH(N813&amp;"|"&amp;D813,'Facturi emise'!$A$5:$A$1004,0)),"Linia nu există în factura inițială. ",""))&amp;IF(N(H813)&lt;=0,"Lipsește cantitatea stornată. ","")&amp;IF(AND(N(I813)=IFERROR(INDEX('Facturi emise'!$J$5:$J$1004,MATCH(N813&amp;"|"&amp;D813,'Facturi emise'!$A$5:$A$1004,0)),0),SUMIFS($H$5:$H$1004,$N$5:$N$1004,N813,$D$5:$D$1004,D813,$I$5:$I$1004,I813)&gt;N(G813)),"Stornezi mai mult decât s-a facturat. ","")&amp;IF(AND(N(I813)&gt;0,N(I813)&lt;IFERROR(INDEX('Facturi emise'!$J$5:$J$1004,MATCH(N813&amp;"|"&amp;D813,'Facturi emise'!$A$5:$A$1004,0)),0)),"Reducere de preț pe unitate. ","")))</f>
        <v/>
      </c>
      <c r="N813" s="28" t="str">
        <f>IF(B813="","",IFERROR(INDEX('Registru stornări'!$D$5:$D$304,MATCH(B813,'Registru stornări'!$B$5:$B$304,0)),""))</f>
        <v/>
      </c>
    </row>
    <row r="814" spans="1:14" x14ac:dyDescent="0.2">
      <c r="A814" s="1" t="str">
        <f t="shared" si="36"/>
        <v/>
      </c>
      <c r="B814" s="9"/>
      <c r="C814" s="10" t="str">
        <f>IF(B814="","",COUNTIF(INDEX($B:$B,5):B814,B814))</f>
        <v/>
      </c>
      <c r="D814" s="9"/>
      <c r="E814" s="24" t="str">
        <f>IF(OR(N814="",D814=""),"",IFERROR(INDEX('Facturi emise'!$G$5:$G$1004,MATCH(N814&amp;"|"&amp;D814,'Facturi emise'!$A$5:$A$1004,0)),""))</f>
        <v/>
      </c>
      <c r="F814" s="10" t="str">
        <f>IF(OR(N814="",D814=""),"",IFERROR(INDEX('Facturi emise'!$H$5:$H$1004,MATCH(N814&amp;"|"&amp;D814,'Facturi emise'!$A$5:$A$1004,0)),""))</f>
        <v/>
      </c>
      <c r="G814" s="24" t="str">
        <f>IF(OR(N814="",D814=""),"",IFERROR(INDEX('Facturi emise'!$I$5:$I$1004,MATCH(N814&amp;"|"&amp;D814,'Facturi emise'!$A$5:$A$1004,0)),""))</f>
        <v/>
      </c>
      <c r="H814" s="6"/>
      <c r="I814" s="14" t="str">
        <f>IF(OR(N814="",D814=""),"",IFERROR(INDEX('Facturi emise'!$J$5:$J$1004,MATCH(N814&amp;"|"&amp;D814,'Facturi emise'!$A$5:$A$1004,0)),""))</f>
        <v/>
      </c>
      <c r="J814" s="25" t="str">
        <f>IF(OR(N814="",D814=""),"",IFERROR(INDEX('Facturi emise'!$K$5:$K$1004,MATCH(N814&amp;"|"&amp;D814,'Facturi emise'!$A$5:$A$1004,0)),""))</f>
        <v/>
      </c>
      <c r="K814" s="26" t="str">
        <f t="shared" si="37"/>
        <v/>
      </c>
      <c r="L814" s="26" t="str">
        <f t="shared" si="38"/>
        <v/>
      </c>
      <c r="M814" s="27" t="str">
        <f>IF(B814="","",TRIM(IF(N814="","Factura storno nu există în registru. ",IF(ISNA(MATCH(N814&amp;"|"&amp;D814,'Facturi emise'!$A$5:$A$1004,0)),"Linia nu există în factura inițială. ",""))&amp;IF(N(H814)&lt;=0,"Lipsește cantitatea stornată. ","")&amp;IF(AND(N(I814)=IFERROR(INDEX('Facturi emise'!$J$5:$J$1004,MATCH(N814&amp;"|"&amp;D814,'Facturi emise'!$A$5:$A$1004,0)),0),SUMIFS($H$5:$H$1004,$N$5:$N$1004,N814,$D$5:$D$1004,D814,$I$5:$I$1004,I814)&gt;N(G814)),"Stornezi mai mult decât s-a facturat. ","")&amp;IF(AND(N(I814)&gt;0,N(I814)&lt;IFERROR(INDEX('Facturi emise'!$J$5:$J$1004,MATCH(N814&amp;"|"&amp;D814,'Facturi emise'!$A$5:$A$1004,0)),0)),"Reducere de preț pe unitate. ","")))</f>
        <v/>
      </c>
      <c r="N814" s="28" t="str">
        <f>IF(B814="","",IFERROR(INDEX('Registru stornări'!$D$5:$D$304,MATCH(B814,'Registru stornări'!$B$5:$B$304,0)),""))</f>
        <v/>
      </c>
    </row>
    <row r="815" spans="1:14" x14ac:dyDescent="0.2">
      <c r="A815" s="1" t="str">
        <f t="shared" si="36"/>
        <v/>
      </c>
      <c r="B815" s="9"/>
      <c r="C815" s="10" t="str">
        <f>IF(B815="","",COUNTIF(INDEX($B:$B,5):B815,B815))</f>
        <v/>
      </c>
      <c r="D815" s="9"/>
      <c r="E815" s="24" t="str">
        <f>IF(OR(N815="",D815=""),"",IFERROR(INDEX('Facturi emise'!$G$5:$G$1004,MATCH(N815&amp;"|"&amp;D815,'Facturi emise'!$A$5:$A$1004,0)),""))</f>
        <v/>
      </c>
      <c r="F815" s="10" t="str">
        <f>IF(OR(N815="",D815=""),"",IFERROR(INDEX('Facturi emise'!$H$5:$H$1004,MATCH(N815&amp;"|"&amp;D815,'Facturi emise'!$A$5:$A$1004,0)),""))</f>
        <v/>
      </c>
      <c r="G815" s="24" t="str">
        <f>IF(OR(N815="",D815=""),"",IFERROR(INDEX('Facturi emise'!$I$5:$I$1004,MATCH(N815&amp;"|"&amp;D815,'Facturi emise'!$A$5:$A$1004,0)),""))</f>
        <v/>
      </c>
      <c r="H815" s="6"/>
      <c r="I815" s="14" t="str">
        <f>IF(OR(N815="",D815=""),"",IFERROR(INDEX('Facturi emise'!$J$5:$J$1004,MATCH(N815&amp;"|"&amp;D815,'Facturi emise'!$A$5:$A$1004,0)),""))</f>
        <v/>
      </c>
      <c r="J815" s="25" t="str">
        <f>IF(OR(N815="",D815=""),"",IFERROR(INDEX('Facturi emise'!$K$5:$K$1004,MATCH(N815&amp;"|"&amp;D815,'Facturi emise'!$A$5:$A$1004,0)),""))</f>
        <v/>
      </c>
      <c r="K815" s="26" t="str">
        <f t="shared" si="37"/>
        <v/>
      </c>
      <c r="L815" s="26" t="str">
        <f t="shared" si="38"/>
        <v/>
      </c>
      <c r="M815" s="27" t="str">
        <f>IF(B815="","",TRIM(IF(N815="","Factura storno nu există în registru. ",IF(ISNA(MATCH(N815&amp;"|"&amp;D815,'Facturi emise'!$A$5:$A$1004,0)),"Linia nu există în factura inițială. ",""))&amp;IF(N(H815)&lt;=0,"Lipsește cantitatea stornată. ","")&amp;IF(AND(N(I815)=IFERROR(INDEX('Facturi emise'!$J$5:$J$1004,MATCH(N815&amp;"|"&amp;D815,'Facturi emise'!$A$5:$A$1004,0)),0),SUMIFS($H$5:$H$1004,$N$5:$N$1004,N815,$D$5:$D$1004,D815,$I$5:$I$1004,I815)&gt;N(G815)),"Stornezi mai mult decât s-a facturat. ","")&amp;IF(AND(N(I815)&gt;0,N(I815)&lt;IFERROR(INDEX('Facturi emise'!$J$5:$J$1004,MATCH(N815&amp;"|"&amp;D815,'Facturi emise'!$A$5:$A$1004,0)),0)),"Reducere de preț pe unitate. ","")))</f>
        <v/>
      </c>
      <c r="N815" s="28" t="str">
        <f>IF(B815="","",IFERROR(INDEX('Registru stornări'!$D$5:$D$304,MATCH(B815,'Registru stornări'!$B$5:$B$304,0)),""))</f>
        <v/>
      </c>
    </row>
    <row r="816" spans="1:14" x14ac:dyDescent="0.2">
      <c r="A816" s="1" t="str">
        <f t="shared" si="36"/>
        <v/>
      </c>
      <c r="B816" s="9"/>
      <c r="C816" s="10" t="str">
        <f>IF(B816="","",COUNTIF(INDEX($B:$B,5):B816,B816))</f>
        <v/>
      </c>
      <c r="D816" s="9"/>
      <c r="E816" s="24" t="str">
        <f>IF(OR(N816="",D816=""),"",IFERROR(INDEX('Facturi emise'!$G$5:$G$1004,MATCH(N816&amp;"|"&amp;D816,'Facturi emise'!$A$5:$A$1004,0)),""))</f>
        <v/>
      </c>
      <c r="F816" s="10" t="str">
        <f>IF(OR(N816="",D816=""),"",IFERROR(INDEX('Facturi emise'!$H$5:$H$1004,MATCH(N816&amp;"|"&amp;D816,'Facturi emise'!$A$5:$A$1004,0)),""))</f>
        <v/>
      </c>
      <c r="G816" s="24" t="str">
        <f>IF(OR(N816="",D816=""),"",IFERROR(INDEX('Facturi emise'!$I$5:$I$1004,MATCH(N816&amp;"|"&amp;D816,'Facturi emise'!$A$5:$A$1004,0)),""))</f>
        <v/>
      </c>
      <c r="H816" s="6"/>
      <c r="I816" s="14" t="str">
        <f>IF(OR(N816="",D816=""),"",IFERROR(INDEX('Facturi emise'!$J$5:$J$1004,MATCH(N816&amp;"|"&amp;D816,'Facturi emise'!$A$5:$A$1004,0)),""))</f>
        <v/>
      </c>
      <c r="J816" s="25" t="str">
        <f>IF(OR(N816="",D816=""),"",IFERROR(INDEX('Facturi emise'!$K$5:$K$1004,MATCH(N816&amp;"|"&amp;D816,'Facturi emise'!$A$5:$A$1004,0)),""))</f>
        <v/>
      </c>
      <c r="K816" s="26" t="str">
        <f t="shared" si="37"/>
        <v/>
      </c>
      <c r="L816" s="26" t="str">
        <f t="shared" si="38"/>
        <v/>
      </c>
      <c r="M816" s="27" t="str">
        <f>IF(B816="","",TRIM(IF(N816="","Factura storno nu există în registru. ",IF(ISNA(MATCH(N816&amp;"|"&amp;D816,'Facturi emise'!$A$5:$A$1004,0)),"Linia nu există în factura inițială. ",""))&amp;IF(N(H816)&lt;=0,"Lipsește cantitatea stornată. ","")&amp;IF(AND(N(I816)=IFERROR(INDEX('Facturi emise'!$J$5:$J$1004,MATCH(N816&amp;"|"&amp;D816,'Facturi emise'!$A$5:$A$1004,0)),0),SUMIFS($H$5:$H$1004,$N$5:$N$1004,N816,$D$5:$D$1004,D816,$I$5:$I$1004,I816)&gt;N(G816)),"Stornezi mai mult decât s-a facturat. ","")&amp;IF(AND(N(I816)&gt;0,N(I816)&lt;IFERROR(INDEX('Facturi emise'!$J$5:$J$1004,MATCH(N816&amp;"|"&amp;D816,'Facturi emise'!$A$5:$A$1004,0)),0)),"Reducere de preț pe unitate. ","")))</f>
        <v/>
      </c>
      <c r="N816" s="28" t="str">
        <f>IF(B816="","",IFERROR(INDEX('Registru stornări'!$D$5:$D$304,MATCH(B816,'Registru stornări'!$B$5:$B$304,0)),""))</f>
        <v/>
      </c>
    </row>
    <row r="817" spans="1:14" x14ac:dyDescent="0.2">
      <c r="A817" s="1" t="str">
        <f t="shared" si="36"/>
        <v/>
      </c>
      <c r="B817" s="9"/>
      <c r="C817" s="10" t="str">
        <f>IF(B817="","",COUNTIF(INDEX($B:$B,5):B817,B817))</f>
        <v/>
      </c>
      <c r="D817" s="9"/>
      <c r="E817" s="24" t="str">
        <f>IF(OR(N817="",D817=""),"",IFERROR(INDEX('Facturi emise'!$G$5:$G$1004,MATCH(N817&amp;"|"&amp;D817,'Facturi emise'!$A$5:$A$1004,0)),""))</f>
        <v/>
      </c>
      <c r="F817" s="10" t="str">
        <f>IF(OR(N817="",D817=""),"",IFERROR(INDEX('Facturi emise'!$H$5:$H$1004,MATCH(N817&amp;"|"&amp;D817,'Facturi emise'!$A$5:$A$1004,0)),""))</f>
        <v/>
      </c>
      <c r="G817" s="24" t="str">
        <f>IF(OR(N817="",D817=""),"",IFERROR(INDEX('Facturi emise'!$I$5:$I$1004,MATCH(N817&amp;"|"&amp;D817,'Facturi emise'!$A$5:$A$1004,0)),""))</f>
        <v/>
      </c>
      <c r="H817" s="6"/>
      <c r="I817" s="14" t="str">
        <f>IF(OR(N817="",D817=""),"",IFERROR(INDEX('Facturi emise'!$J$5:$J$1004,MATCH(N817&amp;"|"&amp;D817,'Facturi emise'!$A$5:$A$1004,0)),""))</f>
        <v/>
      </c>
      <c r="J817" s="25" t="str">
        <f>IF(OR(N817="",D817=""),"",IFERROR(INDEX('Facturi emise'!$K$5:$K$1004,MATCH(N817&amp;"|"&amp;D817,'Facturi emise'!$A$5:$A$1004,0)),""))</f>
        <v/>
      </c>
      <c r="K817" s="26" t="str">
        <f t="shared" si="37"/>
        <v/>
      </c>
      <c r="L817" s="26" t="str">
        <f t="shared" si="38"/>
        <v/>
      </c>
      <c r="M817" s="27" t="str">
        <f>IF(B817="","",TRIM(IF(N817="","Factura storno nu există în registru. ",IF(ISNA(MATCH(N817&amp;"|"&amp;D817,'Facturi emise'!$A$5:$A$1004,0)),"Linia nu există în factura inițială. ",""))&amp;IF(N(H817)&lt;=0,"Lipsește cantitatea stornată. ","")&amp;IF(AND(N(I817)=IFERROR(INDEX('Facturi emise'!$J$5:$J$1004,MATCH(N817&amp;"|"&amp;D817,'Facturi emise'!$A$5:$A$1004,0)),0),SUMIFS($H$5:$H$1004,$N$5:$N$1004,N817,$D$5:$D$1004,D817,$I$5:$I$1004,I817)&gt;N(G817)),"Stornezi mai mult decât s-a facturat. ","")&amp;IF(AND(N(I817)&gt;0,N(I817)&lt;IFERROR(INDEX('Facturi emise'!$J$5:$J$1004,MATCH(N817&amp;"|"&amp;D817,'Facturi emise'!$A$5:$A$1004,0)),0)),"Reducere de preț pe unitate. ","")))</f>
        <v/>
      </c>
      <c r="N817" s="28" t="str">
        <f>IF(B817="","",IFERROR(INDEX('Registru stornări'!$D$5:$D$304,MATCH(B817,'Registru stornări'!$B$5:$B$304,0)),""))</f>
        <v/>
      </c>
    </row>
    <row r="818" spans="1:14" x14ac:dyDescent="0.2">
      <c r="A818" s="1" t="str">
        <f t="shared" si="36"/>
        <v/>
      </c>
      <c r="B818" s="9"/>
      <c r="C818" s="10" t="str">
        <f>IF(B818="","",COUNTIF(INDEX($B:$B,5):B818,B818))</f>
        <v/>
      </c>
      <c r="D818" s="9"/>
      <c r="E818" s="24" t="str">
        <f>IF(OR(N818="",D818=""),"",IFERROR(INDEX('Facturi emise'!$G$5:$G$1004,MATCH(N818&amp;"|"&amp;D818,'Facturi emise'!$A$5:$A$1004,0)),""))</f>
        <v/>
      </c>
      <c r="F818" s="10" t="str">
        <f>IF(OR(N818="",D818=""),"",IFERROR(INDEX('Facturi emise'!$H$5:$H$1004,MATCH(N818&amp;"|"&amp;D818,'Facturi emise'!$A$5:$A$1004,0)),""))</f>
        <v/>
      </c>
      <c r="G818" s="24" t="str">
        <f>IF(OR(N818="",D818=""),"",IFERROR(INDEX('Facturi emise'!$I$5:$I$1004,MATCH(N818&amp;"|"&amp;D818,'Facturi emise'!$A$5:$A$1004,0)),""))</f>
        <v/>
      </c>
      <c r="H818" s="6"/>
      <c r="I818" s="14" t="str">
        <f>IF(OR(N818="",D818=""),"",IFERROR(INDEX('Facturi emise'!$J$5:$J$1004,MATCH(N818&amp;"|"&amp;D818,'Facturi emise'!$A$5:$A$1004,0)),""))</f>
        <v/>
      </c>
      <c r="J818" s="25" t="str">
        <f>IF(OR(N818="",D818=""),"",IFERROR(INDEX('Facturi emise'!$K$5:$K$1004,MATCH(N818&amp;"|"&amp;D818,'Facturi emise'!$A$5:$A$1004,0)),""))</f>
        <v/>
      </c>
      <c r="K818" s="26" t="str">
        <f t="shared" si="37"/>
        <v/>
      </c>
      <c r="L818" s="26" t="str">
        <f t="shared" si="38"/>
        <v/>
      </c>
      <c r="M818" s="27" t="str">
        <f>IF(B818="","",TRIM(IF(N818="","Factura storno nu există în registru. ",IF(ISNA(MATCH(N818&amp;"|"&amp;D818,'Facturi emise'!$A$5:$A$1004,0)),"Linia nu există în factura inițială. ",""))&amp;IF(N(H818)&lt;=0,"Lipsește cantitatea stornată. ","")&amp;IF(AND(N(I818)=IFERROR(INDEX('Facturi emise'!$J$5:$J$1004,MATCH(N818&amp;"|"&amp;D818,'Facturi emise'!$A$5:$A$1004,0)),0),SUMIFS($H$5:$H$1004,$N$5:$N$1004,N818,$D$5:$D$1004,D818,$I$5:$I$1004,I818)&gt;N(G818)),"Stornezi mai mult decât s-a facturat. ","")&amp;IF(AND(N(I818)&gt;0,N(I818)&lt;IFERROR(INDEX('Facturi emise'!$J$5:$J$1004,MATCH(N818&amp;"|"&amp;D818,'Facturi emise'!$A$5:$A$1004,0)),0)),"Reducere de preț pe unitate. ","")))</f>
        <v/>
      </c>
      <c r="N818" s="28" t="str">
        <f>IF(B818="","",IFERROR(INDEX('Registru stornări'!$D$5:$D$304,MATCH(B818,'Registru stornări'!$B$5:$B$304,0)),""))</f>
        <v/>
      </c>
    </row>
    <row r="819" spans="1:14" x14ac:dyDescent="0.2">
      <c r="A819" s="1" t="str">
        <f t="shared" si="36"/>
        <v/>
      </c>
      <c r="B819" s="9"/>
      <c r="C819" s="10" t="str">
        <f>IF(B819="","",COUNTIF(INDEX($B:$B,5):B819,B819))</f>
        <v/>
      </c>
      <c r="D819" s="9"/>
      <c r="E819" s="24" t="str">
        <f>IF(OR(N819="",D819=""),"",IFERROR(INDEX('Facturi emise'!$G$5:$G$1004,MATCH(N819&amp;"|"&amp;D819,'Facturi emise'!$A$5:$A$1004,0)),""))</f>
        <v/>
      </c>
      <c r="F819" s="10" t="str">
        <f>IF(OR(N819="",D819=""),"",IFERROR(INDEX('Facturi emise'!$H$5:$H$1004,MATCH(N819&amp;"|"&amp;D819,'Facturi emise'!$A$5:$A$1004,0)),""))</f>
        <v/>
      </c>
      <c r="G819" s="24" t="str">
        <f>IF(OR(N819="",D819=""),"",IFERROR(INDEX('Facturi emise'!$I$5:$I$1004,MATCH(N819&amp;"|"&amp;D819,'Facturi emise'!$A$5:$A$1004,0)),""))</f>
        <v/>
      </c>
      <c r="H819" s="6"/>
      <c r="I819" s="14" t="str">
        <f>IF(OR(N819="",D819=""),"",IFERROR(INDEX('Facturi emise'!$J$5:$J$1004,MATCH(N819&amp;"|"&amp;D819,'Facturi emise'!$A$5:$A$1004,0)),""))</f>
        <v/>
      </c>
      <c r="J819" s="25" t="str">
        <f>IF(OR(N819="",D819=""),"",IFERROR(INDEX('Facturi emise'!$K$5:$K$1004,MATCH(N819&amp;"|"&amp;D819,'Facturi emise'!$A$5:$A$1004,0)),""))</f>
        <v/>
      </c>
      <c r="K819" s="26" t="str">
        <f t="shared" si="37"/>
        <v/>
      </c>
      <c r="L819" s="26" t="str">
        <f t="shared" si="38"/>
        <v/>
      </c>
      <c r="M819" s="27" t="str">
        <f>IF(B819="","",TRIM(IF(N819="","Factura storno nu există în registru. ",IF(ISNA(MATCH(N819&amp;"|"&amp;D819,'Facturi emise'!$A$5:$A$1004,0)),"Linia nu există în factura inițială. ",""))&amp;IF(N(H819)&lt;=0,"Lipsește cantitatea stornată. ","")&amp;IF(AND(N(I819)=IFERROR(INDEX('Facturi emise'!$J$5:$J$1004,MATCH(N819&amp;"|"&amp;D819,'Facturi emise'!$A$5:$A$1004,0)),0),SUMIFS($H$5:$H$1004,$N$5:$N$1004,N819,$D$5:$D$1004,D819,$I$5:$I$1004,I819)&gt;N(G819)),"Stornezi mai mult decât s-a facturat. ","")&amp;IF(AND(N(I819)&gt;0,N(I819)&lt;IFERROR(INDEX('Facturi emise'!$J$5:$J$1004,MATCH(N819&amp;"|"&amp;D819,'Facturi emise'!$A$5:$A$1004,0)),0)),"Reducere de preț pe unitate. ","")))</f>
        <v/>
      </c>
      <c r="N819" s="28" t="str">
        <f>IF(B819="","",IFERROR(INDEX('Registru stornări'!$D$5:$D$304,MATCH(B819,'Registru stornări'!$B$5:$B$304,0)),""))</f>
        <v/>
      </c>
    </row>
    <row r="820" spans="1:14" x14ac:dyDescent="0.2">
      <c r="A820" s="1" t="str">
        <f t="shared" si="36"/>
        <v/>
      </c>
      <c r="B820" s="9"/>
      <c r="C820" s="10" t="str">
        <f>IF(B820="","",COUNTIF(INDEX($B:$B,5):B820,B820))</f>
        <v/>
      </c>
      <c r="D820" s="9"/>
      <c r="E820" s="24" t="str">
        <f>IF(OR(N820="",D820=""),"",IFERROR(INDEX('Facturi emise'!$G$5:$G$1004,MATCH(N820&amp;"|"&amp;D820,'Facturi emise'!$A$5:$A$1004,0)),""))</f>
        <v/>
      </c>
      <c r="F820" s="10" t="str">
        <f>IF(OR(N820="",D820=""),"",IFERROR(INDEX('Facturi emise'!$H$5:$H$1004,MATCH(N820&amp;"|"&amp;D820,'Facturi emise'!$A$5:$A$1004,0)),""))</f>
        <v/>
      </c>
      <c r="G820" s="24" t="str">
        <f>IF(OR(N820="",D820=""),"",IFERROR(INDEX('Facturi emise'!$I$5:$I$1004,MATCH(N820&amp;"|"&amp;D820,'Facturi emise'!$A$5:$A$1004,0)),""))</f>
        <v/>
      </c>
      <c r="H820" s="6"/>
      <c r="I820" s="14" t="str">
        <f>IF(OR(N820="",D820=""),"",IFERROR(INDEX('Facturi emise'!$J$5:$J$1004,MATCH(N820&amp;"|"&amp;D820,'Facturi emise'!$A$5:$A$1004,0)),""))</f>
        <v/>
      </c>
      <c r="J820" s="25" t="str">
        <f>IF(OR(N820="",D820=""),"",IFERROR(INDEX('Facturi emise'!$K$5:$K$1004,MATCH(N820&amp;"|"&amp;D820,'Facturi emise'!$A$5:$A$1004,0)),""))</f>
        <v/>
      </c>
      <c r="K820" s="26" t="str">
        <f t="shared" si="37"/>
        <v/>
      </c>
      <c r="L820" s="26" t="str">
        <f t="shared" si="38"/>
        <v/>
      </c>
      <c r="M820" s="27" t="str">
        <f>IF(B820="","",TRIM(IF(N820="","Factura storno nu există în registru. ",IF(ISNA(MATCH(N820&amp;"|"&amp;D820,'Facturi emise'!$A$5:$A$1004,0)),"Linia nu există în factura inițială. ",""))&amp;IF(N(H820)&lt;=0,"Lipsește cantitatea stornată. ","")&amp;IF(AND(N(I820)=IFERROR(INDEX('Facturi emise'!$J$5:$J$1004,MATCH(N820&amp;"|"&amp;D820,'Facturi emise'!$A$5:$A$1004,0)),0),SUMIFS($H$5:$H$1004,$N$5:$N$1004,N820,$D$5:$D$1004,D820,$I$5:$I$1004,I820)&gt;N(G820)),"Stornezi mai mult decât s-a facturat. ","")&amp;IF(AND(N(I820)&gt;0,N(I820)&lt;IFERROR(INDEX('Facturi emise'!$J$5:$J$1004,MATCH(N820&amp;"|"&amp;D820,'Facturi emise'!$A$5:$A$1004,0)),0)),"Reducere de preț pe unitate. ","")))</f>
        <v/>
      </c>
      <c r="N820" s="28" t="str">
        <f>IF(B820="","",IFERROR(INDEX('Registru stornări'!$D$5:$D$304,MATCH(B820,'Registru stornări'!$B$5:$B$304,0)),""))</f>
        <v/>
      </c>
    </row>
    <row r="821" spans="1:14" x14ac:dyDescent="0.2">
      <c r="A821" s="1" t="str">
        <f t="shared" si="36"/>
        <v/>
      </c>
      <c r="B821" s="9"/>
      <c r="C821" s="10" t="str">
        <f>IF(B821="","",COUNTIF(INDEX($B:$B,5):B821,B821))</f>
        <v/>
      </c>
      <c r="D821" s="9"/>
      <c r="E821" s="24" t="str">
        <f>IF(OR(N821="",D821=""),"",IFERROR(INDEX('Facturi emise'!$G$5:$G$1004,MATCH(N821&amp;"|"&amp;D821,'Facturi emise'!$A$5:$A$1004,0)),""))</f>
        <v/>
      </c>
      <c r="F821" s="10" t="str">
        <f>IF(OR(N821="",D821=""),"",IFERROR(INDEX('Facturi emise'!$H$5:$H$1004,MATCH(N821&amp;"|"&amp;D821,'Facturi emise'!$A$5:$A$1004,0)),""))</f>
        <v/>
      </c>
      <c r="G821" s="24" t="str">
        <f>IF(OR(N821="",D821=""),"",IFERROR(INDEX('Facturi emise'!$I$5:$I$1004,MATCH(N821&amp;"|"&amp;D821,'Facturi emise'!$A$5:$A$1004,0)),""))</f>
        <v/>
      </c>
      <c r="H821" s="6"/>
      <c r="I821" s="14" t="str">
        <f>IF(OR(N821="",D821=""),"",IFERROR(INDEX('Facturi emise'!$J$5:$J$1004,MATCH(N821&amp;"|"&amp;D821,'Facturi emise'!$A$5:$A$1004,0)),""))</f>
        <v/>
      </c>
      <c r="J821" s="25" t="str">
        <f>IF(OR(N821="",D821=""),"",IFERROR(INDEX('Facturi emise'!$K$5:$K$1004,MATCH(N821&amp;"|"&amp;D821,'Facturi emise'!$A$5:$A$1004,0)),""))</f>
        <v/>
      </c>
      <c r="K821" s="26" t="str">
        <f t="shared" si="37"/>
        <v/>
      </c>
      <c r="L821" s="26" t="str">
        <f t="shared" si="38"/>
        <v/>
      </c>
      <c r="M821" s="27" t="str">
        <f>IF(B821="","",TRIM(IF(N821="","Factura storno nu există în registru. ",IF(ISNA(MATCH(N821&amp;"|"&amp;D821,'Facturi emise'!$A$5:$A$1004,0)),"Linia nu există în factura inițială. ",""))&amp;IF(N(H821)&lt;=0,"Lipsește cantitatea stornată. ","")&amp;IF(AND(N(I821)=IFERROR(INDEX('Facturi emise'!$J$5:$J$1004,MATCH(N821&amp;"|"&amp;D821,'Facturi emise'!$A$5:$A$1004,0)),0),SUMIFS($H$5:$H$1004,$N$5:$N$1004,N821,$D$5:$D$1004,D821,$I$5:$I$1004,I821)&gt;N(G821)),"Stornezi mai mult decât s-a facturat. ","")&amp;IF(AND(N(I821)&gt;0,N(I821)&lt;IFERROR(INDEX('Facturi emise'!$J$5:$J$1004,MATCH(N821&amp;"|"&amp;D821,'Facturi emise'!$A$5:$A$1004,0)),0)),"Reducere de preț pe unitate. ","")))</f>
        <v/>
      </c>
      <c r="N821" s="28" t="str">
        <f>IF(B821="","",IFERROR(INDEX('Registru stornări'!$D$5:$D$304,MATCH(B821,'Registru stornări'!$B$5:$B$304,0)),""))</f>
        <v/>
      </c>
    </row>
    <row r="822" spans="1:14" x14ac:dyDescent="0.2">
      <c r="A822" s="1" t="str">
        <f t="shared" si="36"/>
        <v/>
      </c>
      <c r="B822" s="9"/>
      <c r="C822" s="10" t="str">
        <f>IF(B822="","",COUNTIF(INDEX($B:$B,5):B822,B822))</f>
        <v/>
      </c>
      <c r="D822" s="9"/>
      <c r="E822" s="24" t="str">
        <f>IF(OR(N822="",D822=""),"",IFERROR(INDEX('Facturi emise'!$G$5:$G$1004,MATCH(N822&amp;"|"&amp;D822,'Facturi emise'!$A$5:$A$1004,0)),""))</f>
        <v/>
      </c>
      <c r="F822" s="10" t="str">
        <f>IF(OR(N822="",D822=""),"",IFERROR(INDEX('Facturi emise'!$H$5:$H$1004,MATCH(N822&amp;"|"&amp;D822,'Facturi emise'!$A$5:$A$1004,0)),""))</f>
        <v/>
      </c>
      <c r="G822" s="24" t="str">
        <f>IF(OR(N822="",D822=""),"",IFERROR(INDEX('Facturi emise'!$I$5:$I$1004,MATCH(N822&amp;"|"&amp;D822,'Facturi emise'!$A$5:$A$1004,0)),""))</f>
        <v/>
      </c>
      <c r="H822" s="6"/>
      <c r="I822" s="14" t="str">
        <f>IF(OR(N822="",D822=""),"",IFERROR(INDEX('Facturi emise'!$J$5:$J$1004,MATCH(N822&amp;"|"&amp;D822,'Facturi emise'!$A$5:$A$1004,0)),""))</f>
        <v/>
      </c>
      <c r="J822" s="25" t="str">
        <f>IF(OR(N822="",D822=""),"",IFERROR(INDEX('Facturi emise'!$K$5:$K$1004,MATCH(N822&amp;"|"&amp;D822,'Facturi emise'!$A$5:$A$1004,0)),""))</f>
        <v/>
      </c>
      <c r="K822" s="26" t="str">
        <f t="shared" si="37"/>
        <v/>
      </c>
      <c r="L822" s="26" t="str">
        <f t="shared" si="38"/>
        <v/>
      </c>
      <c r="M822" s="27" t="str">
        <f>IF(B822="","",TRIM(IF(N822="","Factura storno nu există în registru. ",IF(ISNA(MATCH(N822&amp;"|"&amp;D822,'Facturi emise'!$A$5:$A$1004,0)),"Linia nu există în factura inițială. ",""))&amp;IF(N(H822)&lt;=0,"Lipsește cantitatea stornată. ","")&amp;IF(AND(N(I822)=IFERROR(INDEX('Facturi emise'!$J$5:$J$1004,MATCH(N822&amp;"|"&amp;D822,'Facturi emise'!$A$5:$A$1004,0)),0),SUMIFS($H$5:$H$1004,$N$5:$N$1004,N822,$D$5:$D$1004,D822,$I$5:$I$1004,I822)&gt;N(G822)),"Stornezi mai mult decât s-a facturat. ","")&amp;IF(AND(N(I822)&gt;0,N(I822)&lt;IFERROR(INDEX('Facturi emise'!$J$5:$J$1004,MATCH(N822&amp;"|"&amp;D822,'Facturi emise'!$A$5:$A$1004,0)),0)),"Reducere de preț pe unitate. ","")))</f>
        <v/>
      </c>
      <c r="N822" s="28" t="str">
        <f>IF(B822="","",IFERROR(INDEX('Registru stornări'!$D$5:$D$304,MATCH(B822,'Registru stornări'!$B$5:$B$304,0)),""))</f>
        <v/>
      </c>
    </row>
    <row r="823" spans="1:14" x14ac:dyDescent="0.2">
      <c r="A823" s="1" t="str">
        <f t="shared" si="36"/>
        <v/>
      </c>
      <c r="B823" s="9"/>
      <c r="C823" s="10" t="str">
        <f>IF(B823="","",COUNTIF(INDEX($B:$B,5):B823,B823))</f>
        <v/>
      </c>
      <c r="D823" s="9"/>
      <c r="E823" s="24" t="str">
        <f>IF(OR(N823="",D823=""),"",IFERROR(INDEX('Facturi emise'!$G$5:$G$1004,MATCH(N823&amp;"|"&amp;D823,'Facturi emise'!$A$5:$A$1004,0)),""))</f>
        <v/>
      </c>
      <c r="F823" s="10" t="str">
        <f>IF(OR(N823="",D823=""),"",IFERROR(INDEX('Facturi emise'!$H$5:$H$1004,MATCH(N823&amp;"|"&amp;D823,'Facturi emise'!$A$5:$A$1004,0)),""))</f>
        <v/>
      </c>
      <c r="G823" s="24" t="str">
        <f>IF(OR(N823="",D823=""),"",IFERROR(INDEX('Facturi emise'!$I$5:$I$1004,MATCH(N823&amp;"|"&amp;D823,'Facturi emise'!$A$5:$A$1004,0)),""))</f>
        <v/>
      </c>
      <c r="H823" s="6"/>
      <c r="I823" s="14" t="str">
        <f>IF(OR(N823="",D823=""),"",IFERROR(INDEX('Facturi emise'!$J$5:$J$1004,MATCH(N823&amp;"|"&amp;D823,'Facturi emise'!$A$5:$A$1004,0)),""))</f>
        <v/>
      </c>
      <c r="J823" s="25" t="str">
        <f>IF(OR(N823="",D823=""),"",IFERROR(INDEX('Facturi emise'!$K$5:$K$1004,MATCH(N823&amp;"|"&amp;D823,'Facturi emise'!$A$5:$A$1004,0)),""))</f>
        <v/>
      </c>
      <c r="K823" s="26" t="str">
        <f t="shared" si="37"/>
        <v/>
      </c>
      <c r="L823" s="26" t="str">
        <f t="shared" si="38"/>
        <v/>
      </c>
      <c r="M823" s="27" t="str">
        <f>IF(B823="","",TRIM(IF(N823="","Factura storno nu există în registru. ",IF(ISNA(MATCH(N823&amp;"|"&amp;D823,'Facturi emise'!$A$5:$A$1004,0)),"Linia nu există în factura inițială. ",""))&amp;IF(N(H823)&lt;=0,"Lipsește cantitatea stornată. ","")&amp;IF(AND(N(I823)=IFERROR(INDEX('Facturi emise'!$J$5:$J$1004,MATCH(N823&amp;"|"&amp;D823,'Facturi emise'!$A$5:$A$1004,0)),0),SUMIFS($H$5:$H$1004,$N$5:$N$1004,N823,$D$5:$D$1004,D823,$I$5:$I$1004,I823)&gt;N(G823)),"Stornezi mai mult decât s-a facturat. ","")&amp;IF(AND(N(I823)&gt;0,N(I823)&lt;IFERROR(INDEX('Facturi emise'!$J$5:$J$1004,MATCH(N823&amp;"|"&amp;D823,'Facturi emise'!$A$5:$A$1004,0)),0)),"Reducere de preț pe unitate. ","")))</f>
        <v/>
      </c>
      <c r="N823" s="28" t="str">
        <f>IF(B823="","",IFERROR(INDEX('Registru stornări'!$D$5:$D$304,MATCH(B823,'Registru stornări'!$B$5:$B$304,0)),""))</f>
        <v/>
      </c>
    </row>
    <row r="824" spans="1:14" x14ac:dyDescent="0.2">
      <c r="A824" s="1" t="str">
        <f t="shared" si="36"/>
        <v/>
      </c>
      <c r="B824" s="9"/>
      <c r="C824" s="10" t="str">
        <f>IF(B824="","",COUNTIF(INDEX($B:$B,5):B824,B824))</f>
        <v/>
      </c>
      <c r="D824" s="9"/>
      <c r="E824" s="24" t="str">
        <f>IF(OR(N824="",D824=""),"",IFERROR(INDEX('Facturi emise'!$G$5:$G$1004,MATCH(N824&amp;"|"&amp;D824,'Facturi emise'!$A$5:$A$1004,0)),""))</f>
        <v/>
      </c>
      <c r="F824" s="10" t="str">
        <f>IF(OR(N824="",D824=""),"",IFERROR(INDEX('Facturi emise'!$H$5:$H$1004,MATCH(N824&amp;"|"&amp;D824,'Facturi emise'!$A$5:$A$1004,0)),""))</f>
        <v/>
      </c>
      <c r="G824" s="24" t="str">
        <f>IF(OR(N824="",D824=""),"",IFERROR(INDEX('Facturi emise'!$I$5:$I$1004,MATCH(N824&amp;"|"&amp;D824,'Facturi emise'!$A$5:$A$1004,0)),""))</f>
        <v/>
      </c>
      <c r="H824" s="6"/>
      <c r="I824" s="14" t="str">
        <f>IF(OR(N824="",D824=""),"",IFERROR(INDEX('Facturi emise'!$J$5:$J$1004,MATCH(N824&amp;"|"&amp;D824,'Facturi emise'!$A$5:$A$1004,0)),""))</f>
        <v/>
      </c>
      <c r="J824" s="25" t="str">
        <f>IF(OR(N824="",D824=""),"",IFERROR(INDEX('Facturi emise'!$K$5:$K$1004,MATCH(N824&amp;"|"&amp;D824,'Facturi emise'!$A$5:$A$1004,0)),""))</f>
        <v/>
      </c>
      <c r="K824" s="26" t="str">
        <f t="shared" si="37"/>
        <v/>
      </c>
      <c r="L824" s="26" t="str">
        <f t="shared" si="38"/>
        <v/>
      </c>
      <c r="M824" s="27" t="str">
        <f>IF(B824="","",TRIM(IF(N824="","Factura storno nu există în registru. ",IF(ISNA(MATCH(N824&amp;"|"&amp;D824,'Facturi emise'!$A$5:$A$1004,0)),"Linia nu există în factura inițială. ",""))&amp;IF(N(H824)&lt;=0,"Lipsește cantitatea stornată. ","")&amp;IF(AND(N(I824)=IFERROR(INDEX('Facturi emise'!$J$5:$J$1004,MATCH(N824&amp;"|"&amp;D824,'Facturi emise'!$A$5:$A$1004,0)),0),SUMIFS($H$5:$H$1004,$N$5:$N$1004,N824,$D$5:$D$1004,D824,$I$5:$I$1004,I824)&gt;N(G824)),"Stornezi mai mult decât s-a facturat. ","")&amp;IF(AND(N(I824)&gt;0,N(I824)&lt;IFERROR(INDEX('Facturi emise'!$J$5:$J$1004,MATCH(N824&amp;"|"&amp;D824,'Facturi emise'!$A$5:$A$1004,0)),0)),"Reducere de preț pe unitate. ","")))</f>
        <v/>
      </c>
      <c r="N824" s="28" t="str">
        <f>IF(B824="","",IFERROR(INDEX('Registru stornări'!$D$5:$D$304,MATCH(B824,'Registru stornări'!$B$5:$B$304,0)),""))</f>
        <v/>
      </c>
    </row>
    <row r="825" spans="1:14" x14ac:dyDescent="0.2">
      <c r="A825" s="1" t="str">
        <f t="shared" si="36"/>
        <v/>
      </c>
      <c r="B825" s="9"/>
      <c r="C825" s="10" t="str">
        <f>IF(B825="","",COUNTIF(INDEX($B:$B,5):B825,B825))</f>
        <v/>
      </c>
      <c r="D825" s="9"/>
      <c r="E825" s="24" t="str">
        <f>IF(OR(N825="",D825=""),"",IFERROR(INDEX('Facturi emise'!$G$5:$G$1004,MATCH(N825&amp;"|"&amp;D825,'Facturi emise'!$A$5:$A$1004,0)),""))</f>
        <v/>
      </c>
      <c r="F825" s="10" t="str">
        <f>IF(OR(N825="",D825=""),"",IFERROR(INDEX('Facturi emise'!$H$5:$H$1004,MATCH(N825&amp;"|"&amp;D825,'Facturi emise'!$A$5:$A$1004,0)),""))</f>
        <v/>
      </c>
      <c r="G825" s="24" t="str">
        <f>IF(OR(N825="",D825=""),"",IFERROR(INDEX('Facturi emise'!$I$5:$I$1004,MATCH(N825&amp;"|"&amp;D825,'Facturi emise'!$A$5:$A$1004,0)),""))</f>
        <v/>
      </c>
      <c r="H825" s="6"/>
      <c r="I825" s="14" t="str">
        <f>IF(OR(N825="",D825=""),"",IFERROR(INDEX('Facturi emise'!$J$5:$J$1004,MATCH(N825&amp;"|"&amp;D825,'Facturi emise'!$A$5:$A$1004,0)),""))</f>
        <v/>
      </c>
      <c r="J825" s="25" t="str">
        <f>IF(OR(N825="",D825=""),"",IFERROR(INDEX('Facturi emise'!$K$5:$K$1004,MATCH(N825&amp;"|"&amp;D825,'Facturi emise'!$A$5:$A$1004,0)),""))</f>
        <v/>
      </c>
      <c r="K825" s="26" t="str">
        <f t="shared" si="37"/>
        <v/>
      </c>
      <c r="L825" s="26" t="str">
        <f t="shared" si="38"/>
        <v/>
      </c>
      <c r="M825" s="27" t="str">
        <f>IF(B825="","",TRIM(IF(N825="","Factura storno nu există în registru. ",IF(ISNA(MATCH(N825&amp;"|"&amp;D825,'Facturi emise'!$A$5:$A$1004,0)),"Linia nu există în factura inițială. ",""))&amp;IF(N(H825)&lt;=0,"Lipsește cantitatea stornată. ","")&amp;IF(AND(N(I825)=IFERROR(INDEX('Facturi emise'!$J$5:$J$1004,MATCH(N825&amp;"|"&amp;D825,'Facturi emise'!$A$5:$A$1004,0)),0),SUMIFS($H$5:$H$1004,$N$5:$N$1004,N825,$D$5:$D$1004,D825,$I$5:$I$1004,I825)&gt;N(G825)),"Stornezi mai mult decât s-a facturat. ","")&amp;IF(AND(N(I825)&gt;0,N(I825)&lt;IFERROR(INDEX('Facturi emise'!$J$5:$J$1004,MATCH(N825&amp;"|"&amp;D825,'Facturi emise'!$A$5:$A$1004,0)),0)),"Reducere de preț pe unitate. ","")))</f>
        <v/>
      </c>
      <c r="N825" s="28" t="str">
        <f>IF(B825="","",IFERROR(INDEX('Registru stornări'!$D$5:$D$304,MATCH(B825,'Registru stornări'!$B$5:$B$304,0)),""))</f>
        <v/>
      </c>
    </row>
    <row r="826" spans="1:14" x14ac:dyDescent="0.2">
      <c r="A826" s="1" t="str">
        <f t="shared" si="36"/>
        <v/>
      </c>
      <c r="B826" s="9"/>
      <c r="C826" s="10" t="str">
        <f>IF(B826="","",COUNTIF(INDEX($B:$B,5):B826,B826))</f>
        <v/>
      </c>
      <c r="D826" s="9"/>
      <c r="E826" s="24" t="str">
        <f>IF(OR(N826="",D826=""),"",IFERROR(INDEX('Facturi emise'!$G$5:$G$1004,MATCH(N826&amp;"|"&amp;D826,'Facturi emise'!$A$5:$A$1004,0)),""))</f>
        <v/>
      </c>
      <c r="F826" s="10" t="str">
        <f>IF(OR(N826="",D826=""),"",IFERROR(INDEX('Facturi emise'!$H$5:$H$1004,MATCH(N826&amp;"|"&amp;D826,'Facturi emise'!$A$5:$A$1004,0)),""))</f>
        <v/>
      </c>
      <c r="G826" s="24" t="str">
        <f>IF(OR(N826="",D826=""),"",IFERROR(INDEX('Facturi emise'!$I$5:$I$1004,MATCH(N826&amp;"|"&amp;D826,'Facturi emise'!$A$5:$A$1004,0)),""))</f>
        <v/>
      </c>
      <c r="H826" s="6"/>
      <c r="I826" s="14" t="str">
        <f>IF(OR(N826="",D826=""),"",IFERROR(INDEX('Facturi emise'!$J$5:$J$1004,MATCH(N826&amp;"|"&amp;D826,'Facturi emise'!$A$5:$A$1004,0)),""))</f>
        <v/>
      </c>
      <c r="J826" s="25" t="str">
        <f>IF(OR(N826="",D826=""),"",IFERROR(INDEX('Facturi emise'!$K$5:$K$1004,MATCH(N826&amp;"|"&amp;D826,'Facturi emise'!$A$5:$A$1004,0)),""))</f>
        <v/>
      </c>
      <c r="K826" s="26" t="str">
        <f t="shared" si="37"/>
        <v/>
      </c>
      <c r="L826" s="26" t="str">
        <f t="shared" si="38"/>
        <v/>
      </c>
      <c r="M826" s="27" t="str">
        <f>IF(B826="","",TRIM(IF(N826="","Factura storno nu există în registru. ",IF(ISNA(MATCH(N826&amp;"|"&amp;D826,'Facturi emise'!$A$5:$A$1004,0)),"Linia nu există în factura inițială. ",""))&amp;IF(N(H826)&lt;=0,"Lipsește cantitatea stornată. ","")&amp;IF(AND(N(I826)=IFERROR(INDEX('Facturi emise'!$J$5:$J$1004,MATCH(N826&amp;"|"&amp;D826,'Facturi emise'!$A$5:$A$1004,0)),0),SUMIFS($H$5:$H$1004,$N$5:$N$1004,N826,$D$5:$D$1004,D826,$I$5:$I$1004,I826)&gt;N(G826)),"Stornezi mai mult decât s-a facturat. ","")&amp;IF(AND(N(I826)&gt;0,N(I826)&lt;IFERROR(INDEX('Facturi emise'!$J$5:$J$1004,MATCH(N826&amp;"|"&amp;D826,'Facturi emise'!$A$5:$A$1004,0)),0)),"Reducere de preț pe unitate. ","")))</f>
        <v/>
      </c>
      <c r="N826" s="28" t="str">
        <f>IF(B826="","",IFERROR(INDEX('Registru stornări'!$D$5:$D$304,MATCH(B826,'Registru stornări'!$B$5:$B$304,0)),""))</f>
        <v/>
      </c>
    </row>
    <row r="827" spans="1:14" x14ac:dyDescent="0.2">
      <c r="A827" s="1" t="str">
        <f t="shared" si="36"/>
        <v/>
      </c>
      <c r="B827" s="9"/>
      <c r="C827" s="10" t="str">
        <f>IF(B827="","",COUNTIF(INDEX($B:$B,5):B827,B827))</f>
        <v/>
      </c>
      <c r="D827" s="9"/>
      <c r="E827" s="24" t="str">
        <f>IF(OR(N827="",D827=""),"",IFERROR(INDEX('Facturi emise'!$G$5:$G$1004,MATCH(N827&amp;"|"&amp;D827,'Facturi emise'!$A$5:$A$1004,0)),""))</f>
        <v/>
      </c>
      <c r="F827" s="10" t="str">
        <f>IF(OR(N827="",D827=""),"",IFERROR(INDEX('Facturi emise'!$H$5:$H$1004,MATCH(N827&amp;"|"&amp;D827,'Facturi emise'!$A$5:$A$1004,0)),""))</f>
        <v/>
      </c>
      <c r="G827" s="24" t="str">
        <f>IF(OR(N827="",D827=""),"",IFERROR(INDEX('Facturi emise'!$I$5:$I$1004,MATCH(N827&amp;"|"&amp;D827,'Facturi emise'!$A$5:$A$1004,0)),""))</f>
        <v/>
      </c>
      <c r="H827" s="6"/>
      <c r="I827" s="14" t="str">
        <f>IF(OR(N827="",D827=""),"",IFERROR(INDEX('Facturi emise'!$J$5:$J$1004,MATCH(N827&amp;"|"&amp;D827,'Facturi emise'!$A$5:$A$1004,0)),""))</f>
        <v/>
      </c>
      <c r="J827" s="25" t="str">
        <f>IF(OR(N827="",D827=""),"",IFERROR(INDEX('Facturi emise'!$K$5:$K$1004,MATCH(N827&amp;"|"&amp;D827,'Facturi emise'!$A$5:$A$1004,0)),""))</f>
        <v/>
      </c>
      <c r="K827" s="26" t="str">
        <f t="shared" si="37"/>
        <v/>
      </c>
      <c r="L827" s="26" t="str">
        <f t="shared" si="38"/>
        <v/>
      </c>
      <c r="M827" s="27" t="str">
        <f>IF(B827="","",TRIM(IF(N827="","Factura storno nu există în registru. ",IF(ISNA(MATCH(N827&amp;"|"&amp;D827,'Facturi emise'!$A$5:$A$1004,0)),"Linia nu există în factura inițială. ",""))&amp;IF(N(H827)&lt;=0,"Lipsește cantitatea stornată. ","")&amp;IF(AND(N(I827)=IFERROR(INDEX('Facturi emise'!$J$5:$J$1004,MATCH(N827&amp;"|"&amp;D827,'Facturi emise'!$A$5:$A$1004,0)),0),SUMIFS($H$5:$H$1004,$N$5:$N$1004,N827,$D$5:$D$1004,D827,$I$5:$I$1004,I827)&gt;N(G827)),"Stornezi mai mult decât s-a facturat. ","")&amp;IF(AND(N(I827)&gt;0,N(I827)&lt;IFERROR(INDEX('Facturi emise'!$J$5:$J$1004,MATCH(N827&amp;"|"&amp;D827,'Facturi emise'!$A$5:$A$1004,0)),0)),"Reducere de preț pe unitate. ","")))</f>
        <v/>
      </c>
      <c r="N827" s="28" t="str">
        <f>IF(B827="","",IFERROR(INDEX('Registru stornări'!$D$5:$D$304,MATCH(B827,'Registru stornări'!$B$5:$B$304,0)),""))</f>
        <v/>
      </c>
    </row>
    <row r="828" spans="1:14" x14ac:dyDescent="0.2">
      <c r="A828" s="1" t="str">
        <f t="shared" si="36"/>
        <v/>
      </c>
      <c r="B828" s="9"/>
      <c r="C828" s="10" t="str">
        <f>IF(B828="","",COUNTIF(INDEX($B:$B,5):B828,B828))</f>
        <v/>
      </c>
      <c r="D828" s="9"/>
      <c r="E828" s="24" t="str">
        <f>IF(OR(N828="",D828=""),"",IFERROR(INDEX('Facturi emise'!$G$5:$G$1004,MATCH(N828&amp;"|"&amp;D828,'Facturi emise'!$A$5:$A$1004,0)),""))</f>
        <v/>
      </c>
      <c r="F828" s="10" t="str">
        <f>IF(OR(N828="",D828=""),"",IFERROR(INDEX('Facturi emise'!$H$5:$H$1004,MATCH(N828&amp;"|"&amp;D828,'Facturi emise'!$A$5:$A$1004,0)),""))</f>
        <v/>
      </c>
      <c r="G828" s="24" t="str">
        <f>IF(OR(N828="",D828=""),"",IFERROR(INDEX('Facturi emise'!$I$5:$I$1004,MATCH(N828&amp;"|"&amp;D828,'Facturi emise'!$A$5:$A$1004,0)),""))</f>
        <v/>
      </c>
      <c r="H828" s="6"/>
      <c r="I828" s="14" t="str">
        <f>IF(OR(N828="",D828=""),"",IFERROR(INDEX('Facturi emise'!$J$5:$J$1004,MATCH(N828&amp;"|"&amp;D828,'Facturi emise'!$A$5:$A$1004,0)),""))</f>
        <v/>
      </c>
      <c r="J828" s="25" t="str">
        <f>IF(OR(N828="",D828=""),"",IFERROR(INDEX('Facturi emise'!$K$5:$K$1004,MATCH(N828&amp;"|"&amp;D828,'Facturi emise'!$A$5:$A$1004,0)),""))</f>
        <v/>
      </c>
      <c r="K828" s="26" t="str">
        <f t="shared" si="37"/>
        <v/>
      </c>
      <c r="L828" s="26" t="str">
        <f t="shared" si="38"/>
        <v/>
      </c>
      <c r="M828" s="27" t="str">
        <f>IF(B828="","",TRIM(IF(N828="","Factura storno nu există în registru. ",IF(ISNA(MATCH(N828&amp;"|"&amp;D828,'Facturi emise'!$A$5:$A$1004,0)),"Linia nu există în factura inițială. ",""))&amp;IF(N(H828)&lt;=0,"Lipsește cantitatea stornată. ","")&amp;IF(AND(N(I828)=IFERROR(INDEX('Facturi emise'!$J$5:$J$1004,MATCH(N828&amp;"|"&amp;D828,'Facturi emise'!$A$5:$A$1004,0)),0),SUMIFS($H$5:$H$1004,$N$5:$N$1004,N828,$D$5:$D$1004,D828,$I$5:$I$1004,I828)&gt;N(G828)),"Stornezi mai mult decât s-a facturat. ","")&amp;IF(AND(N(I828)&gt;0,N(I828)&lt;IFERROR(INDEX('Facturi emise'!$J$5:$J$1004,MATCH(N828&amp;"|"&amp;D828,'Facturi emise'!$A$5:$A$1004,0)),0)),"Reducere de preț pe unitate. ","")))</f>
        <v/>
      </c>
      <c r="N828" s="28" t="str">
        <f>IF(B828="","",IFERROR(INDEX('Registru stornări'!$D$5:$D$304,MATCH(B828,'Registru stornări'!$B$5:$B$304,0)),""))</f>
        <v/>
      </c>
    </row>
    <row r="829" spans="1:14" x14ac:dyDescent="0.2">
      <c r="A829" s="1" t="str">
        <f t="shared" si="36"/>
        <v/>
      </c>
      <c r="B829" s="9"/>
      <c r="C829" s="10" t="str">
        <f>IF(B829="","",COUNTIF(INDEX($B:$B,5):B829,B829))</f>
        <v/>
      </c>
      <c r="D829" s="9"/>
      <c r="E829" s="24" t="str">
        <f>IF(OR(N829="",D829=""),"",IFERROR(INDEX('Facturi emise'!$G$5:$G$1004,MATCH(N829&amp;"|"&amp;D829,'Facturi emise'!$A$5:$A$1004,0)),""))</f>
        <v/>
      </c>
      <c r="F829" s="10" t="str">
        <f>IF(OR(N829="",D829=""),"",IFERROR(INDEX('Facturi emise'!$H$5:$H$1004,MATCH(N829&amp;"|"&amp;D829,'Facturi emise'!$A$5:$A$1004,0)),""))</f>
        <v/>
      </c>
      <c r="G829" s="24" t="str">
        <f>IF(OR(N829="",D829=""),"",IFERROR(INDEX('Facturi emise'!$I$5:$I$1004,MATCH(N829&amp;"|"&amp;D829,'Facturi emise'!$A$5:$A$1004,0)),""))</f>
        <v/>
      </c>
      <c r="H829" s="6"/>
      <c r="I829" s="14" t="str">
        <f>IF(OR(N829="",D829=""),"",IFERROR(INDEX('Facturi emise'!$J$5:$J$1004,MATCH(N829&amp;"|"&amp;D829,'Facturi emise'!$A$5:$A$1004,0)),""))</f>
        <v/>
      </c>
      <c r="J829" s="25" t="str">
        <f>IF(OR(N829="",D829=""),"",IFERROR(INDEX('Facturi emise'!$K$5:$K$1004,MATCH(N829&amp;"|"&amp;D829,'Facturi emise'!$A$5:$A$1004,0)),""))</f>
        <v/>
      </c>
      <c r="K829" s="26" t="str">
        <f t="shared" si="37"/>
        <v/>
      </c>
      <c r="L829" s="26" t="str">
        <f t="shared" si="38"/>
        <v/>
      </c>
      <c r="M829" s="27" t="str">
        <f>IF(B829="","",TRIM(IF(N829="","Factura storno nu există în registru. ",IF(ISNA(MATCH(N829&amp;"|"&amp;D829,'Facturi emise'!$A$5:$A$1004,0)),"Linia nu există în factura inițială. ",""))&amp;IF(N(H829)&lt;=0,"Lipsește cantitatea stornată. ","")&amp;IF(AND(N(I829)=IFERROR(INDEX('Facturi emise'!$J$5:$J$1004,MATCH(N829&amp;"|"&amp;D829,'Facturi emise'!$A$5:$A$1004,0)),0),SUMIFS($H$5:$H$1004,$N$5:$N$1004,N829,$D$5:$D$1004,D829,$I$5:$I$1004,I829)&gt;N(G829)),"Stornezi mai mult decât s-a facturat. ","")&amp;IF(AND(N(I829)&gt;0,N(I829)&lt;IFERROR(INDEX('Facturi emise'!$J$5:$J$1004,MATCH(N829&amp;"|"&amp;D829,'Facturi emise'!$A$5:$A$1004,0)),0)),"Reducere de preț pe unitate. ","")))</f>
        <v/>
      </c>
      <c r="N829" s="28" t="str">
        <f>IF(B829="","",IFERROR(INDEX('Registru stornări'!$D$5:$D$304,MATCH(B829,'Registru stornări'!$B$5:$B$304,0)),""))</f>
        <v/>
      </c>
    </row>
    <row r="830" spans="1:14" x14ac:dyDescent="0.2">
      <c r="A830" s="1" t="str">
        <f t="shared" si="36"/>
        <v/>
      </c>
      <c r="B830" s="9"/>
      <c r="C830" s="10" t="str">
        <f>IF(B830="","",COUNTIF(INDEX($B:$B,5):B830,B830))</f>
        <v/>
      </c>
      <c r="D830" s="9"/>
      <c r="E830" s="24" t="str">
        <f>IF(OR(N830="",D830=""),"",IFERROR(INDEX('Facturi emise'!$G$5:$G$1004,MATCH(N830&amp;"|"&amp;D830,'Facturi emise'!$A$5:$A$1004,0)),""))</f>
        <v/>
      </c>
      <c r="F830" s="10" t="str">
        <f>IF(OR(N830="",D830=""),"",IFERROR(INDEX('Facturi emise'!$H$5:$H$1004,MATCH(N830&amp;"|"&amp;D830,'Facturi emise'!$A$5:$A$1004,0)),""))</f>
        <v/>
      </c>
      <c r="G830" s="24" t="str">
        <f>IF(OR(N830="",D830=""),"",IFERROR(INDEX('Facturi emise'!$I$5:$I$1004,MATCH(N830&amp;"|"&amp;D830,'Facturi emise'!$A$5:$A$1004,0)),""))</f>
        <v/>
      </c>
      <c r="H830" s="6"/>
      <c r="I830" s="14" t="str">
        <f>IF(OR(N830="",D830=""),"",IFERROR(INDEX('Facturi emise'!$J$5:$J$1004,MATCH(N830&amp;"|"&amp;D830,'Facturi emise'!$A$5:$A$1004,0)),""))</f>
        <v/>
      </c>
      <c r="J830" s="25" t="str">
        <f>IF(OR(N830="",D830=""),"",IFERROR(INDEX('Facturi emise'!$K$5:$K$1004,MATCH(N830&amp;"|"&amp;D830,'Facturi emise'!$A$5:$A$1004,0)),""))</f>
        <v/>
      </c>
      <c r="K830" s="26" t="str">
        <f t="shared" si="37"/>
        <v/>
      </c>
      <c r="L830" s="26" t="str">
        <f t="shared" si="38"/>
        <v/>
      </c>
      <c r="M830" s="27" t="str">
        <f>IF(B830="","",TRIM(IF(N830="","Factura storno nu există în registru. ",IF(ISNA(MATCH(N830&amp;"|"&amp;D830,'Facturi emise'!$A$5:$A$1004,0)),"Linia nu există în factura inițială. ",""))&amp;IF(N(H830)&lt;=0,"Lipsește cantitatea stornată. ","")&amp;IF(AND(N(I830)=IFERROR(INDEX('Facturi emise'!$J$5:$J$1004,MATCH(N830&amp;"|"&amp;D830,'Facturi emise'!$A$5:$A$1004,0)),0),SUMIFS($H$5:$H$1004,$N$5:$N$1004,N830,$D$5:$D$1004,D830,$I$5:$I$1004,I830)&gt;N(G830)),"Stornezi mai mult decât s-a facturat. ","")&amp;IF(AND(N(I830)&gt;0,N(I830)&lt;IFERROR(INDEX('Facturi emise'!$J$5:$J$1004,MATCH(N830&amp;"|"&amp;D830,'Facturi emise'!$A$5:$A$1004,0)),0)),"Reducere de preț pe unitate. ","")))</f>
        <v/>
      </c>
      <c r="N830" s="28" t="str">
        <f>IF(B830="","",IFERROR(INDEX('Registru stornări'!$D$5:$D$304,MATCH(B830,'Registru stornări'!$B$5:$B$304,0)),""))</f>
        <v/>
      </c>
    </row>
    <row r="831" spans="1:14" x14ac:dyDescent="0.2">
      <c r="A831" s="1" t="str">
        <f t="shared" si="36"/>
        <v/>
      </c>
      <c r="B831" s="9"/>
      <c r="C831" s="10" t="str">
        <f>IF(B831="","",COUNTIF(INDEX($B:$B,5):B831,B831))</f>
        <v/>
      </c>
      <c r="D831" s="9"/>
      <c r="E831" s="24" t="str">
        <f>IF(OR(N831="",D831=""),"",IFERROR(INDEX('Facturi emise'!$G$5:$G$1004,MATCH(N831&amp;"|"&amp;D831,'Facturi emise'!$A$5:$A$1004,0)),""))</f>
        <v/>
      </c>
      <c r="F831" s="10" t="str">
        <f>IF(OR(N831="",D831=""),"",IFERROR(INDEX('Facturi emise'!$H$5:$H$1004,MATCH(N831&amp;"|"&amp;D831,'Facturi emise'!$A$5:$A$1004,0)),""))</f>
        <v/>
      </c>
      <c r="G831" s="24" t="str">
        <f>IF(OR(N831="",D831=""),"",IFERROR(INDEX('Facturi emise'!$I$5:$I$1004,MATCH(N831&amp;"|"&amp;D831,'Facturi emise'!$A$5:$A$1004,0)),""))</f>
        <v/>
      </c>
      <c r="H831" s="6"/>
      <c r="I831" s="14" t="str">
        <f>IF(OR(N831="",D831=""),"",IFERROR(INDEX('Facturi emise'!$J$5:$J$1004,MATCH(N831&amp;"|"&amp;D831,'Facturi emise'!$A$5:$A$1004,0)),""))</f>
        <v/>
      </c>
      <c r="J831" s="25" t="str">
        <f>IF(OR(N831="",D831=""),"",IFERROR(INDEX('Facturi emise'!$K$5:$K$1004,MATCH(N831&amp;"|"&amp;D831,'Facturi emise'!$A$5:$A$1004,0)),""))</f>
        <v/>
      </c>
      <c r="K831" s="26" t="str">
        <f t="shared" si="37"/>
        <v/>
      </c>
      <c r="L831" s="26" t="str">
        <f t="shared" si="38"/>
        <v/>
      </c>
      <c r="M831" s="27" t="str">
        <f>IF(B831="","",TRIM(IF(N831="","Factura storno nu există în registru. ",IF(ISNA(MATCH(N831&amp;"|"&amp;D831,'Facturi emise'!$A$5:$A$1004,0)),"Linia nu există în factura inițială. ",""))&amp;IF(N(H831)&lt;=0,"Lipsește cantitatea stornată. ","")&amp;IF(AND(N(I831)=IFERROR(INDEX('Facturi emise'!$J$5:$J$1004,MATCH(N831&amp;"|"&amp;D831,'Facturi emise'!$A$5:$A$1004,0)),0),SUMIFS($H$5:$H$1004,$N$5:$N$1004,N831,$D$5:$D$1004,D831,$I$5:$I$1004,I831)&gt;N(G831)),"Stornezi mai mult decât s-a facturat. ","")&amp;IF(AND(N(I831)&gt;0,N(I831)&lt;IFERROR(INDEX('Facturi emise'!$J$5:$J$1004,MATCH(N831&amp;"|"&amp;D831,'Facturi emise'!$A$5:$A$1004,0)),0)),"Reducere de preț pe unitate. ","")))</f>
        <v/>
      </c>
      <c r="N831" s="28" t="str">
        <f>IF(B831="","",IFERROR(INDEX('Registru stornări'!$D$5:$D$304,MATCH(B831,'Registru stornări'!$B$5:$B$304,0)),""))</f>
        <v/>
      </c>
    </row>
    <row r="832" spans="1:14" x14ac:dyDescent="0.2">
      <c r="A832" s="1" t="str">
        <f t="shared" si="36"/>
        <v/>
      </c>
      <c r="B832" s="9"/>
      <c r="C832" s="10" t="str">
        <f>IF(B832="","",COUNTIF(INDEX($B:$B,5):B832,B832))</f>
        <v/>
      </c>
      <c r="D832" s="9"/>
      <c r="E832" s="24" t="str">
        <f>IF(OR(N832="",D832=""),"",IFERROR(INDEX('Facturi emise'!$G$5:$G$1004,MATCH(N832&amp;"|"&amp;D832,'Facturi emise'!$A$5:$A$1004,0)),""))</f>
        <v/>
      </c>
      <c r="F832" s="10" t="str">
        <f>IF(OR(N832="",D832=""),"",IFERROR(INDEX('Facturi emise'!$H$5:$H$1004,MATCH(N832&amp;"|"&amp;D832,'Facturi emise'!$A$5:$A$1004,0)),""))</f>
        <v/>
      </c>
      <c r="G832" s="24" t="str">
        <f>IF(OR(N832="",D832=""),"",IFERROR(INDEX('Facturi emise'!$I$5:$I$1004,MATCH(N832&amp;"|"&amp;D832,'Facturi emise'!$A$5:$A$1004,0)),""))</f>
        <v/>
      </c>
      <c r="H832" s="6"/>
      <c r="I832" s="14" t="str">
        <f>IF(OR(N832="",D832=""),"",IFERROR(INDEX('Facturi emise'!$J$5:$J$1004,MATCH(N832&amp;"|"&amp;D832,'Facturi emise'!$A$5:$A$1004,0)),""))</f>
        <v/>
      </c>
      <c r="J832" s="25" t="str">
        <f>IF(OR(N832="",D832=""),"",IFERROR(INDEX('Facturi emise'!$K$5:$K$1004,MATCH(N832&amp;"|"&amp;D832,'Facturi emise'!$A$5:$A$1004,0)),""))</f>
        <v/>
      </c>
      <c r="K832" s="26" t="str">
        <f t="shared" si="37"/>
        <v/>
      </c>
      <c r="L832" s="26" t="str">
        <f t="shared" si="38"/>
        <v/>
      </c>
      <c r="M832" s="27" t="str">
        <f>IF(B832="","",TRIM(IF(N832="","Factura storno nu există în registru. ",IF(ISNA(MATCH(N832&amp;"|"&amp;D832,'Facturi emise'!$A$5:$A$1004,0)),"Linia nu există în factura inițială. ",""))&amp;IF(N(H832)&lt;=0,"Lipsește cantitatea stornată. ","")&amp;IF(AND(N(I832)=IFERROR(INDEX('Facturi emise'!$J$5:$J$1004,MATCH(N832&amp;"|"&amp;D832,'Facturi emise'!$A$5:$A$1004,0)),0),SUMIFS($H$5:$H$1004,$N$5:$N$1004,N832,$D$5:$D$1004,D832,$I$5:$I$1004,I832)&gt;N(G832)),"Stornezi mai mult decât s-a facturat. ","")&amp;IF(AND(N(I832)&gt;0,N(I832)&lt;IFERROR(INDEX('Facturi emise'!$J$5:$J$1004,MATCH(N832&amp;"|"&amp;D832,'Facturi emise'!$A$5:$A$1004,0)),0)),"Reducere de preț pe unitate. ","")))</f>
        <v/>
      </c>
      <c r="N832" s="28" t="str">
        <f>IF(B832="","",IFERROR(INDEX('Registru stornări'!$D$5:$D$304,MATCH(B832,'Registru stornări'!$B$5:$B$304,0)),""))</f>
        <v/>
      </c>
    </row>
    <row r="833" spans="1:14" x14ac:dyDescent="0.2">
      <c r="A833" s="1" t="str">
        <f t="shared" si="36"/>
        <v/>
      </c>
      <c r="B833" s="9"/>
      <c r="C833" s="10" t="str">
        <f>IF(B833="","",COUNTIF(INDEX($B:$B,5):B833,B833))</f>
        <v/>
      </c>
      <c r="D833" s="9"/>
      <c r="E833" s="24" t="str">
        <f>IF(OR(N833="",D833=""),"",IFERROR(INDEX('Facturi emise'!$G$5:$G$1004,MATCH(N833&amp;"|"&amp;D833,'Facturi emise'!$A$5:$A$1004,0)),""))</f>
        <v/>
      </c>
      <c r="F833" s="10" t="str">
        <f>IF(OR(N833="",D833=""),"",IFERROR(INDEX('Facturi emise'!$H$5:$H$1004,MATCH(N833&amp;"|"&amp;D833,'Facturi emise'!$A$5:$A$1004,0)),""))</f>
        <v/>
      </c>
      <c r="G833" s="24" t="str">
        <f>IF(OR(N833="",D833=""),"",IFERROR(INDEX('Facturi emise'!$I$5:$I$1004,MATCH(N833&amp;"|"&amp;D833,'Facturi emise'!$A$5:$A$1004,0)),""))</f>
        <v/>
      </c>
      <c r="H833" s="6"/>
      <c r="I833" s="14" t="str">
        <f>IF(OR(N833="",D833=""),"",IFERROR(INDEX('Facturi emise'!$J$5:$J$1004,MATCH(N833&amp;"|"&amp;D833,'Facturi emise'!$A$5:$A$1004,0)),""))</f>
        <v/>
      </c>
      <c r="J833" s="25" t="str">
        <f>IF(OR(N833="",D833=""),"",IFERROR(INDEX('Facturi emise'!$K$5:$K$1004,MATCH(N833&amp;"|"&amp;D833,'Facturi emise'!$A$5:$A$1004,0)),""))</f>
        <v/>
      </c>
      <c r="K833" s="26" t="str">
        <f t="shared" si="37"/>
        <v/>
      </c>
      <c r="L833" s="26" t="str">
        <f t="shared" si="38"/>
        <v/>
      </c>
      <c r="M833" s="27" t="str">
        <f>IF(B833="","",TRIM(IF(N833="","Factura storno nu există în registru. ",IF(ISNA(MATCH(N833&amp;"|"&amp;D833,'Facturi emise'!$A$5:$A$1004,0)),"Linia nu există în factura inițială. ",""))&amp;IF(N(H833)&lt;=0,"Lipsește cantitatea stornată. ","")&amp;IF(AND(N(I833)=IFERROR(INDEX('Facturi emise'!$J$5:$J$1004,MATCH(N833&amp;"|"&amp;D833,'Facturi emise'!$A$5:$A$1004,0)),0),SUMIFS($H$5:$H$1004,$N$5:$N$1004,N833,$D$5:$D$1004,D833,$I$5:$I$1004,I833)&gt;N(G833)),"Stornezi mai mult decât s-a facturat. ","")&amp;IF(AND(N(I833)&gt;0,N(I833)&lt;IFERROR(INDEX('Facturi emise'!$J$5:$J$1004,MATCH(N833&amp;"|"&amp;D833,'Facturi emise'!$A$5:$A$1004,0)),0)),"Reducere de preț pe unitate. ","")))</f>
        <v/>
      </c>
      <c r="N833" s="28" t="str">
        <f>IF(B833="","",IFERROR(INDEX('Registru stornări'!$D$5:$D$304,MATCH(B833,'Registru stornări'!$B$5:$B$304,0)),""))</f>
        <v/>
      </c>
    </row>
    <row r="834" spans="1:14" x14ac:dyDescent="0.2">
      <c r="A834" s="1" t="str">
        <f t="shared" si="36"/>
        <v/>
      </c>
      <c r="B834" s="9"/>
      <c r="C834" s="10" t="str">
        <f>IF(B834="","",COUNTIF(INDEX($B:$B,5):B834,B834))</f>
        <v/>
      </c>
      <c r="D834" s="9"/>
      <c r="E834" s="24" t="str">
        <f>IF(OR(N834="",D834=""),"",IFERROR(INDEX('Facturi emise'!$G$5:$G$1004,MATCH(N834&amp;"|"&amp;D834,'Facturi emise'!$A$5:$A$1004,0)),""))</f>
        <v/>
      </c>
      <c r="F834" s="10" t="str">
        <f>IF(OR(N834="",D834=""),"",IFERROR(INDEX('Facturi emise'!$H$5:$H$1004,MATCH(N834&amp;"|"&amp;D834,'Facturi emise'!$A$5:$A$1004,0)),""))</f>
        <v/>
      </c>
      <c r="G834" s="24" t="str">
        <f>IF(OR(N834="",D834=""),"",IFERROR(INDEX('Facturi emise'!$I$5:$I$1004,MATCH(N834&amp;"|"&amp;D834,'Facturi emise'!$A$5:$A$1004,0)),""))</f>
        <v/>
      </c>
      <c r="H834" s="6"/>
      <c r="I834" s="14" t="str">
        <f>IF(OR(N834="",D834=""),"",IFERROR(INDEX('Facturi emise'!$J$5:$J$1004,MATCH(N834&amp;"|"&amp;D834,'Facturi emise'!$A$5:$A$1004,0)),""))</f>
        <v/>
      </c>
      <c r="J834" s="25" t="str">
        <f>IF(OR(N834="",D834=""),"",IFERROR(INDEX('Facturi emise'!$K$5:$K$1004,MATCH(N834&amp;"|"&amp;D834,'Facturi emise'!$A$5:$A$1004,0)),""))</f>
        <v/>
      </c>
      <c r="K834" s="26" t="str">
        <f t="shared" si="37"/>
        <v/>
      </c>
      <c r="L834" s="26" t="str">
        <f t="shared" si="38"/>
        <v/>
      </c>
      <c r="M834" s="27" t="str">
        <f>IF(B834="","",TRIM(IF(N834="","Factura storno nu există în registru. ",IF(ISNA(MATCH(N834&amp;"|"&amp;D834,'Facturi emise'!$A$5:$A$1004,0)),"Linia nu există în factura inițială. ",""))&amp;IF(N(H834)&lt;=0,"Lipsește cantitatea stornată. ","")&amp;IF(AND(N(I834)=IFERROR(INDEX('Facturi emise'!$J$5:$J$1004,MATCH(N834&amp;"|"&amp;D834,'Facturi emise'!$A$5:$A$1004,0)),0),SUMIFS($H$5:$H$1004,$N$5:$N$1004,N834,$D$5:$D$1004,D834,$I$5:$I$1004,I834)&gt;N(G834)),"Stornezi mai mult decât s-a facturat. ","")&amp;IF(AND(N(I834)&gt;0,N(I834)&lt;IFERROR(INDEX('Facturi emise'!$J$5:$J$1004,MATCH(N834&amp;"|"&amp;D834,'Facturi emise'!$A$5:$A$1004,0)),0)),"Reducere de preț pe unitate. ","")))</f>
        <v/>
      </c>
      <c r="N834" s="28" t="str">
        <f>IF(B834="","",IFERROR(INDEX('Registru stornări'!$D$5:$D$304,MATCH(B834,'Registru stornări'!$B$5:$B$304,0)),""))</f>
        <v/>
      </c>
    </row>
    <row r="835" spans="1:14" x14ac:dyDescent="0.2">
      <c r="A835" s="1" t="str">
        <f t="shared" si="36"/>
        <v/>
      </c>
      <c r="B835" s="9"/>
      <c r="C835" s="10" t="str">
        <f>IF(B835="","",COUNTIF(INDEX($B:$B,5):B835,B835))</f>
        <v/>
      </c>
      <c r="D835" s="9"/>
      <c r="E835" s="24" t="str">
        <f>IF(OR(N835="",D835=""),"",IFERROR(INDEX('Facturi emise'!$G$5:$G$1004,MATCH(N835&amp;"|"&amp;D835,'Facturi emise'!$A$5:$A$1004,0)),""))</f>
        <v/>
      </c>
      <c r="F835" s="10" t="str">
        <f>IF(OR(N835="",D835=""),"",IFERROR(INDEX('Facturi emise'!$H$5:$H$1004,MATCH(N835&amp;"|"&amp;D835,'Facturi emise'!$A$5:$A$1004,0)),""))</f>
        <v/>
      </c>
      <c r="G835" s="24" t="str">
        <f>IF(OR(N835="",D835=""),"",IFERROR(INDEX('Facturi emise'!$I$5:$I$1004,MATCH(N835&amp;"|"&amp;D835,'Facturi emise'!$A$5:$A$1004,0)),""))</f>
        <v/>
      </c>
      <c r="H835" s="6"/>
      <c r="I835" s="14" t="str">
        <f>IF(OR(N835="",D835=""),"",IFERROR(INDEX('Facturi emise'!$J$5:$J$1004,MATCH(N835&amp;"|"&amp;D835,'Facturi emise'!$A$5:$A$1004,0)),""))</f>
        <v/>
      </c>
      <c r="J835" s="25" t="str">
        <f>IF(OR(N835="",D835=""),"",IFERROR(INDEX('Facturi emise'!$K$5:$K$1004,MATCH(N835&amp;"|"&amp;D835,'Facturi emise'!$A$5:$A$1004,0)),""))</f>
        <v/>
      </c>
      <c r="K835" s="26" t="str">
        <f t="shared" si="37"/>
        <v/>
      </c>
      <c r="L835" s="26" t="str">
        <f t="shared" si="38"/>
        <v/>
      </c>
      <c r="M835" s="27" t="str">
        <f>IF(B835="","",TRIM(IF(N835="","Factura storno nu există în registru. ",IF(ISNA(MATCH(N835&amp;"|"&amp;D835,'Facturi emise'!$A$5:$A$1004,0)),"Linia nu există în factura inițială. ",""))&amp;IF(N(H835)&lt;=0,"Lipsește cantitatea stornată. ","")&amp;IF(AND(N(I835)=IFERROR(INDEX('Facturi emise'!$J$5:$J$1004,MATCH(N835&amp;"|"&amp;D835,'Facturi emise'!$A$5:$A$1004,0)),0),SUMIFS($H$5:$H$1004,$N$5:$N$1004,N835,$D$5:$D$1004,D835,$I$5:$I$1004,I835)&gt;N(G835)),"Stornezi mai mult decât s-a facturat. ","")&amp;IF(AND(N(I835)&gt;0,N(I835)&lt;IFERROR(INDEX('Facturi emise'!$J$5:$J$1004,MATCH(N835&amp;"|"&amp;D835,'Facturi emise'!$A$5:$A$1004,0)),0)),"Reducere de preț pe unitate. ","")))</f>
        <v/>
      </c>
      <c r="N835" s="28" t="str">
        <f>IF(B835="","",IFERROR(INDEX('Registru stornări'!$D$5:$D$304,MATCH(B835,'Registru stornări'!$B$5:$B$304,0)),""))</f>
        <v/>
      </c>
    </row>
    <row r="836" spans="1:14" x14ac:dyDescent="0.2">
      <c r="A836" s="1" t="str">
        <f t="shared" si="36"/>
        <v/>
      </c>
      <c r="B836" s="9"/>
      <c r="C836" s="10" t="str">
        <f>IF(B836="","",COUNTIF(INDEX($B:$B,5):B836,B836))</f>
        <v/>
      </c>
      <c r="D836" s="9"/>
      <c r="E836" s="24" t="str">
        <f>IF(OR(N836="",D836=""),"",IFERROR(INDEX('Facturi emise'!$G$5:$G$1004,MATCH(N836&amp;"|"&amp;D836,'Facturi emise'!$A$5:$A$1004,0)),""))</f>
        <v/>
      </c>
      <c r="F836" s="10" t="str">
        <f>IF(OR(N836="",D836=""),"",IFERROR(INDEX('Facturi emise'!$H$5:$H$1004,MATCH(N836&amp;"|"&amp;D836,'Facturi emise'!$A$5:$A$1004,0)),""))</f>
        <v/>
      </c>
      <c r="G836" s="24" t="str">
        <f>IF(OR(N836="",D836=""),"",IFERROR(INDEX('Facturi emise'!$I$5:$I$1004,MATCH(N836&amp;"|"&amp;D836,'Facturi emise'!$A$5:$A$1004,0)),""))</f>
        <v/>
      </c>
      <c r="H836" s="6"/>
      <c r="I836" s="14" t="str">
        <f>IF(OR(N836="",D836=""),"",IFERROR(INDEX('Facturi emise'!$J$5:$J$1004,MATCH(N836&amp;"|"&amp;D836,'Facturi emise'!$A$5:$A$1004,0)),""))</f>
        <v/>
      </c>
      <c r="J836" s="25" t="str">
        <f>IF(OR(N836="",D836=""),"",IFERROR(INDEX('Facturi emise'!$K$5:$K$1004,MATCH(N836&amp;"|"&amp;D836,'Facturi emise'!$A$5:$A$1004,0)),""))</f>
        <v/>
      </c>
      <c r="K836" s="26" t="str">
        <f t="shared" si="37"/>
        <v/>
      </c>
      <c r="L836" s="26" t="str">
        <f t="shared" si="38"/>
        <v/>
      </c>
      <c r="M836" s="27" t="str">
        <f>IF(B836="","",TRIM(IF(N836="","Factura storno nu există în registru. ",IF(ISNA(MATCH(N836&amp;"|"&amp;D836,'Facturi emise'!$A$5:$A$1004,0)),"Linia nu există în factura inițială. ",""))&amp;IF(N(H836)&lt;=0,"Lipsește cantitatea stornată. ","")&amp;IF(AND(N(I836)=IFERROR(INDEX('Facturi emise'!$J$5:$J$1004,MATCH(N836&amp;"|"&amp;D836,'Facturi emise'!$A$5:$A$1004,0)),0),SUMIFS($H$5:$H$1004,$N$5:$N$1004,N836,$D$5:$D$1004,D836,$I$5:$I$1004,I836)&gt;N(G836)),"Stornezi mai mult decât s-a facturat. ","")&amp;IF(AND(N(I836)&gt;0,N(I836)&lt;IFERROR(INDEX('Facturi emise'!$J$5:$J$1004,MATCH(N836&amp;"|"&amp;D836,'Facturi emise'!$A$5:$A$1004,0)),0)),"Reducere de preț pe unitate. ","")))</f>
        <v/>
      </c>
      <c r="N836" s="28" t="str">
        <f>IF(B836="","",IFERROR(INDEX('Registru stornări'!$D$5:$D$304,MATCH(B836,'Registru stornări'!$B$5:$B$304,0)),""))</f>
        <v/>
      </c>
    </row>
    <row r="837" spans="1:14" x14ac:dyDescent="0.2">
      <c r="A837" s="1" t="str">
        <f t="shared" ref="A837:A900" si="39">IF(B837="","",B837&amp;"|"&amp;C837)</f>
        <v/>
      </c>
      <c r="B837" s="9"/>
      <c r="C837" s="10" t="str">
        <f>IF(B837="","",COUNTIF(INDEX($B:$B,5):B837,B837))</f>
        <v/>
      </c>
      <c r="D837" s="9"/>
      <c r="E837" s="24" t="str">
        <f>IF(OR(N837="",D837=""),"",IFERROR(INDEX('Facturi emise'!$G$5:$G$1004,MATCH(N837&amp;"|"&amp;D837,'Facturi emise'!$A$5:$A$1004,0)),""))</f>
        <v/>
      </c>
      <c r="F837" s="10" t="str">
        <f>IF(OR(N837="",D837=""),"",IFERROR(INDEX('Facturi emise'!$H$5:$H$1004,MATCH(N837&amp;"|"&amp;D837,'Facturi emise'!$A$5:$A$1004,0)),""))</f>
        <v/>
      </c>
      <c r="G837" s="24" t="str">
        <f>IF(OR(N837="",D837=""),"",IFERROR(INDEX('Facturi emise'!$I$5:$I$1004,MATCH(N837&amp;"|"&amp;D837,'Facturi emise'!$A$5:$A$1004,0)),""))</f>
        <v/>
      </c>
      <c r="H837" s="6"/>
      <c r="I837" s="14" t="str">
        <f>IF(OR(N837="",D837=""),"",IFERROR(INDEX('Facturi emise'!$J$5:$J$1004,MATCH(N837&amp;"|"&amp;D837,'Facturi emise'!$A$5:$A$1004,0)),""))</f>
        <v/>
      </c>
      <c r="J837" s="25" t="str">
        <f>IF(OR(N837="",D837=""),"",IFERROR(INDEX('Facturi emise'!$K$5:$K$1004,MATCH(N837&amp;"|"&amp;D837,'Facturi emise'!$A$5:$A$1004,0)),""))</f>
        <v/>
      </c>
      <c r="K837" s="26" t="str">
        <f t="shared" ref="K837:K900" si="40">IF(OR(H837="",I837=""),"",-ROUND(H837*I837,2))</f>
        <v/>
      </c>
      <c r="L837" s="26" t="str">
        <f t="shared" ref="L837:L900" si="41">IF(OR(K837="",J837=""),"",ROUND(K837*J837,2))</f>
        <v/>
      </c>
      <c r="M837" s="27" t="str">
        <f>IF(B837="","",TRIM(IF(N837="","Factura storno nu există în registru. ",IF(ISNA(MATCH(N837&amp;"|"&amp;D837,'Facturi emise'!$A$5:$A$1004,0)),"Linia nu există în factura inițială. ",""))&amp;IF(N(H837)&lt;=0,"Lipsește cantitatea stornată. ","")&amp;IF(AND(N(I837)=IFERROR(INDEX('Facturi emise'!$J$5:$J$1004,MATCH(N837&amp;"|"&amp;D837,'Facturi emise'!$A$5:$A$1004,0)),0),SUMIFS($H$5:$H$1004,$N$5:$N$1004,N837,$D$5:$D$1004,D837,$I$5:$I$1004,I837)&gt;N(G837)),"Stornezi mai mult decât s-a facturat. ","")&amp;IF(AND(N(I837)&gt;0,N(I837)&lt;IFERROR(INDEX('Facturi emise'!$J$5:$J$1004,MATCH(N837&amp;"|"&amp;D837,'Facturi emise'!$A$5:$A$1004,0)),0)),"Reducere de preț pe unitate. ","")))</f>
        <v/>
      </c>
      <c r="N837" s="28" t="str">
        <f>IF(B837="","",IFERROR(INDEX('Registru stornări'!$D$5:$D$304,MATCH(B837,'Registru stornări'!$B$5:$B$304,0)),""))</f>
        <v/>
      </c>
    </row>
    <row r="838" spans="1:14" x14ac:dyDescent="0.2">
      <c r="A838" s="1" t="str">
        <f t="shared" si="39"/>
        <v/>
      </c>
      <c r="B838" s="9"/>
      <c r="C838" s="10" t="str">
        <f>IF(B838="","",COUNTIF(INDEX($B:$B,5):B838,B838))</f>
        <v/>
      </c>
      <c r="D838" s="9"/>
      <c r="E838" s="24" t="str">
        <f>IF(OR(N838="",D838=""),"",IFERROR(INDEX('Facturi emise'!$G$5:$G$1004,MATCH(N838&amp;"|"&amp;D838,'Facturi emise'!$A$5:$A$1004,0)),""))</f>
        <v/>
      </c>
      <c r="F838" s="10" t="str">
        <f>IF(OR(N838="",D838=""),"",IFERROR(INDEX('Facturi emise'!$H$5:$H$1004,MATCH(N838&amp;"|"&amp;D838,'Facturi emise'!$A$5:$A$1004,0)),""))</f>
        <v/>
      </c>
      <c r="G838" s="24" t="str">
        <f>IF(OR(N838="",D838=""),"",IFERROR(INDEX('Facturi emise'!$I$5:$I$1004,MATCH(N838&amp;"|"&amp;D838,'Facturi emise'!$A$5:$A$1004,0)),""))</f>
        <v/>
      </c>
      <c r="H838" s="6"/>
      <c r="I838" s="14" t="str">
        <f>IF(OR(N838="",D838=""),"",IFERROR(INDEX('Facturi emise'!$J$5:$J$1004,MATCH(N838&amp;"|"&amp;D838,'Facturi emise'!$A$5:$A$1004,0)),""))</f>
        <v/>
      </c>
      <c r="J838" s="25" t="str">
        <f>IF(OR(N838="",D838=""),"",IFERROR(INDEX('Facturi emise'!$K$5:$K$1004,MATCH(N838&amp;"|"&amp;D838,'Facturi emise'!$A$5:$A$1004,0)),""))</f>
        <v/>
      </c>
      <c r="K838" s="26" t="str">
        <f t="shared" si="40"/>
        <v/>
      </c>
      <c r="L838" s="26" t="str">
        <f t="shared" si="41"/>
        <v/>
      </c>
      <c r="M838" s="27" t="str">
        <f>IF(B838="","",TRIM(IF(N838="","Factura storno nu există în registru. ",IF(ISNA(MATCH(N838&amp;"|"&amp;D838,'Facturi emise'!$A$5:$A$1004,0)),"Linia nu există în factura inițială. ",""))&amp;IF(N(H838)&lt;=0,"Lipsește cantitatea stornată. ","")&amp;IF(AND(N(I838)=IFERROR(INDEX('Facturi emise'!$J$5:$J$1004,MATCH(N838&amp;"|"&amp;D838,'Facturi emise'!$A$5:$A$1004,0)),0),SUMIFS($H$5:$H$1004,$N$5:$N$1004,N838,$D$5:$D$1004,D838,$I$5:$I$1004,I838)&gt;N(G838)),"Stornezi mai mult decât s-a facturat. ","")&amp;IF(AND(N(I838)&gt;0,N(I838)&lt;IFERROR(INDEX('Facturi emise'!$J$5:$J$1004,MATCH(N838&amp;"|"&amp;D838,'Facturi emise'!$A$5:$A$1004,0)),0)),"Reducere de preț pe unitate. ","")))</f>
        <v/>
      </c>
      <c r="N838" s="28" t="str">
        <f>IF(B838="","",IFERROR(INDEX('Registru stornări'!$D$5:$D$304,MATCH(B838,'Registru stornări'!$B$5:$B$304,0)),""))</f>
        <v/>
      </c>
    </row>
    <row r="839" spans="1:14" x14ac:dyDescent="0.2">
      <c r="A839" s="1" t="str">
        <f t="shared" si="39"/>
        <v/>
      </c>
      <c r="B839" s="9"/>
      <c r="C839" s="10" t="str">
        <f>IF(B839="","",COUNTIF(INDEX($B:$B,5):B839,B839))</f>
        <v/>
      </c>
      <c r="D839" s="9"/>
      <c r="E839" s="24" t="str">
        <f>IF(OR(N839="",D839=""),"",IFERROR(INDEX('Facturi emise'!$G$5:$G$1004,MATCH(N839&amp;"|"&amp;D839,'Facturi emise'!$A$5:$A$1004,0)),""))</f>
        <v/>
      </c>
      <c r="F839" s="10" t="str">
        <f>IF(OR(N839="",D839=""),"",IFERROR(INDEX('Facturi emise'!$H$5:$H$1004,MATCH(N839&amp;"|"&amp;D839,'Facturi emise'!$A$5:$A$1004,0)),""))</f>
        <v/>
      </c>
      <c r="G839" s="24" t="str">
        <f>IF(OR(N839="",D839=""),"",IFERROR(INDEX('Facturi emise'!$I$5:$I$1004,MATCH(N839&amp;"|"&amp;D839,'Facturi emise'!$A$5:$A$1004,0)),""))</f>
        <v/>
      </c>
      <c r="H839" s="6"/>
      <c r="I839" s="14" t="str">
        <f>IF(OR(N839="",D839=""),"",IFERROR(INDEX('Facturi emise'!$J$5:$J$1004,MATCH(N839&amp;"|"&amp;D839,'Facturi emise'!$A$5:$A$1004,0)),""))</f>
        <v/>
      </c>
      <c r="J839" s="25" t="str">
        <f>IF(OR(N839="",D839=""),"",IFERROR(INDEX('Facturi emise'!$K$5:$K$1004,MATCH(N839&amp;"|"&amp;D839,'Facturi emise'!$A$5:$A$1004,0)),""))</f>
        <v/>
      </c>
      <c r="K839" s="26" t="str">
        <f t="shared" si="40"/>
        <v/>
      </c>
      <c r="L839" s="26" t="str">
        <f t="shared" si="41"/>
        <v/>
      </c>
      <c r="M839" s="27" t="str">
        <f>IF(B839="","",TRIM(IF(N839="","Factura storno nu există în registru. ",IF(ISNA(MATCH(N839&amp;"|"&amp;D839,'Facturi emise'!$A$5:$A$1004,0)),"Linia nu există în factura inițială. ",""))&amp;IF(N(H839)&lt;=0,"Lipsește cantitatea stornată. ","")&amp;IF(AND(N(I839)=IFERROR(INDEX('Facturi emise'!$J$5:$J$1004,MATCH(N839&amp;"|"&amp;D839,'Facturi emise'!$A$5:$A$1004,0)),0),SUMIFS($H$5:$H$1004,$N$5:$N$1004,N839,$D$5:$D$1004,D839,$I$5:$I$1004,I839)&gt;N(G839)),"Stornezi mai mult decât s-a facturat. ","")&amp;IF(AND(N(I839)&gt;0,N(I839)&lt;IFERROR(INDEX('Facturi emise'!$J$5:$J$1004,MATCH(N839&amp;"|"&amp;D839,'Facturi emise'!$A$5:$A$1004,0)),0)),"Reducere de preț pe unitate. ","")))</f>
        <v/>
      </c>
      <c r="N839" s="28" t="str">
        <f>IF(B839="","",IFERROR(INDEX('Registru stornări'!$D$5:$D$304,MATCH(B839,'Registru stornări'!$B$5:$B$304,0)),""))</f>
        <v/>
      </c>
    </row>
    <row r="840" spans="1:14" x14ac:dyDescent="0.2">
      <c r="A840" s="1" t="str">
        <f t="shared" si="39"/>
        <v/>
      </c>
      <c r="B840" s="9"/>
      <c r="C840" s="10" t="str">
        <f>IF(B840="","",COUNTIF(INDEX($B:$B,5):B840,B840))</f>
        <v/>
      </c>
      <c r="D840" s="9"/>
      <c r="E840" s="24" t="str">
        <f>IF(OR(N840="",D840=""),"",IFERROR(INDEX('Facturi emise'!$G$5:$G$1004,MATCH(N840&amp;"|"&amp;D840,'Facturi emise'!$A$5:$A$1004,0)),""))</f>
        <v/>
      </c>
      <c r="F840" s="10" t="str">
        <f>IF(OR(N840="",D840=""),"",IFERROR(INDEX('Facturi emise'!$H$5:$H$1004,MATCH(N840&amp;"|"&amp;D840,'Facturi emise'!$A$5:$A$1004,0)),""))</f>
        <v/>
      </c>
      <c r="G840" s="24" t="str">
        <f>IF(OR(N840="",D840=""),"",IFERROR(INDEX('Facturi emise'!$I$5:$I$1004,MATCH(N840&amp;"|"&amp;D840,'Facturi emise'!$A$5:$A$1004,0)),""))</f>
        <v/>
      </c>
      <c r="H840" s="6"/>
      <c r="I840" s="14" t="str">
        <f>IF(OR(N840="",D840=""),"",IFERROR(INDEX('Facturi emise'!$J$5:$J$1004,MATCH(N840&amp;"|"&amp;D840,'Facturi emise'!$A$5:$A$1004,0)),""))</f>
        <v/>
      </c>
      <c r="J840" s="25" t="str">
        <f>IF(OR(N840="",D840=""),"",IFERROR(INDEX('Facturi emise'!$K$5:$K$1004,MATCH(N840&amp;"|"&amp;D840,'Facturi emise'!$A$5:$A$1004,0)),""))</f>
        <v/>
      </c>
      <c r="K840" s="26" t="str">
        <f t="shared" si="40"/>
        <v/>
      </c>
      <c r="L840" s="26" t="str">
        <f t="shared" si="41"/>
        <v/>
      </c>
      <c r="M840" s="27" t="str">
        <f>IF(B840="","",TRIM(IF(N840="","Factura storno nu există în registru. ",IF(ISNA(MATCH(N840&amp;"|"&amp;D840,'Facturi emise'!$A$5:$A$1004,0)),"Linia nu există în factura inițială. ",""))&amp;IF(N(H840)&lt;=0,"Lipsește cantitatea stornată. ","")&amp;IF(AND(N(I840)=IFERROR(INDEX('Facturi emise'!$J$5:$J$1004,MATCH(N840&amp;"|"&amp;D840,'Facturi emise'!$A$5:$A$1004,0)),0),SUMIFS($H$5:$H$1004,$N$5:$N$1004,N840,$D$5:$D$1004,D840,$I$5:$I$1004,I840)&gt;N(G840)),"Stornezi mai mult decât s-a facturat. ","")&amp;IF(AND(N(I840)&gt;0,N(I840)&lt;IFERROR(INDEX('Facturi emise'!$J$5:$J$1004,MATCH(N840&amp;"|"&amp;D840,'Facturi emise'!$A$5:$A$1004,0)),0)),"Reducere de preț pe unitate. ","")))</f>
        <v/>
      </c>
      <c r="N840" s="28" t="str">
        <f>IF(B840="","",IFERROR(INDEX('Registru stornări'!$D$5:$D$304,MATCH(B840,'Registru stornări'!$B$5:$B$304,0)),""))</f>
        <v/>
      </c>
    </row>
    <row r="841" spans="1:14" x14ac:dyDescent="0.2">
      <c r="A841" s="1" t="str">
        <f t="shared" si="39"/>
        <v/>
      </c>
      <c r="B841" s="9"/>
      <c r="C841" s="10" t="str">
        <f>IF(B841="","",COUNTIF(INDEX($B:$B,5):B841,B841))</f>
        <v/>
      </c>
      <c r="D841" s="9"/>
      <c r="E841" s="24" t="str">
        <f>IF(OR(N841="",D841=""),"",IFERROR(INDEX('Facturi emise'!$G$5:$G$1004,MATCH(N841&amp;"|"&amp;D841,'Facturi emise'!$A$5:$A$1004,0)),""))</f>
        <v/>
      </c>
      <c r="F841" s="10" t="str">
        <f>IF(OR(N841="",D841=""),"",IFERROR(INDEX('Facturi emise'!$H$5:$H$1004,MATCH(N841&amp;"|"&amp;D841,'Facturi emise'!$A$5:$A$1004,0)),""))</f>
        <v/>
      </c>
      <c r="G841" s="24" t="str">
        <f>IF(OR(N841="",D841=""),"",IFERROR(INDEX('Facturi emise'!$I$5:$I$1004,MATCH(N841&amp;"|"&amp;D841,'Facturi emise'!$A$5:$A$1004,0)),""))</f>
        <v/>
      </c>
      <c r="H841" s="6"/>
      <c r="I841" s="14" t="str">
        <f>IF(OR(N841="",D841=""),"",IFERROR(INDEX('Facturi emise'!$J$5:$J$1004,MATCH(N841&amp;"|"&amp;D841,'Facturi emise'!$A$5:$A$1004,0)),""))</f>
        <v/>
      </c>
      <c r="J841" s="25" t="str">
        <f>IF(OR(N841="",D841=""),"",IFERROR(INDEX('Facturi emise'!$K$5:$K$1004,MATCH(N841&amp;"|"&amp;D841,'Facturi emise'!$A$5:$A$1004,0)),""))</f>
        <v/>
      </c>
      <c r="K841" s="26" t="str">
        <f t="shared" si="40"/>
        <v/>
      </c>
      <c r="L841" s="26" t="str">
        <f t="shared" si="41"/>
        <v/>
      </c>
      <c r="M841" s="27" t="str">
        <f>IF(B841="","",TRIM(IF(N841="","Factura storno nu există în registru. ",IF(ISNA(MATCH(N841&amp;"|"&amp;D841,'Facturi emise'!$A$5:$A$1004,0)),"Linia nu există în factura inițială. ",""))&amp;IF(N(H841)&lt;=0,"Lipsește cantitatea stornată. ","")&amp;IF(AND(N(I841)=IFERROR(INDEX('Facturi emise'!$J$5:$J$1004,MATCH(N841&amp;"|"&amp;D841,'Facturi emise'!$A$5:$A$1004,0)),0),SUMIFS($H$5:$H$1004,$N$5:$N$1004,N841,$D$5:$D$1004,D841,$I$5:$I$1004,I841)&gt;N(G841)),"Stornezi mai mult decât s-a facturat. ","")&amp;IF(AND(N(I841)&gt;0,N(I841)&lt;IFERROR(INDEX('Facturi emise'!$J$5:$J$1004,MATCH(N841&amp;"|"&amp;D841,'Facturi emise'!$A$5:$A$1004,0)),0)),"Reducere de preț pe unitate. ","")))</f>
        <v/>
      </c>
      <c r="N841" s="28" t="str">
        <f>IF(B841="","",IFERROR(INDEX('Registru stornări'!$D$5:$D$304,MATCH(B841,'Registru stornări'!$B$5:$B$304,0)),""))</f>
        <v/>
      </c>
    </row>
    <row r="842" spans="1:14" x14ac:dyDescent="0.2">
      <c r="A842" s="1" t="str">
        <f t="shared" si="39"/>
        <v/>
      </c>
      <c r="B842" s="9"/>
      <c r="C842" s="10" t="str">
        <f>IF(B842="","",COUNTIF(INDEX($B:$B,5):B842,B842))</f>
        <v/>
      </c>
      <c r="D842" s="9"/>
      <c r="E842" s="24" t="str">
        <f>IF(OR(N842="",D842=""),"",IFERROR(INDEX('Facturi emise'!$G$5:$G$1004,MATCH(N842&amp;"|"&amp;D842,'Facturi emise'!$A$5:$A$1004,0)),""))</f>
        <v/>
      </c>
      <c r="F842" s="10" t="str">
        <f>IF(OR(N842="",D842=""),"",IFERROR(INDEX('Facturi emise'!$H$5:$H$1004,MATCH(N842&amp;"|"&amp;D842,'Facturi emise'!$A$5:$A$1004,0)),""))</f>
        <v/>
      </c>
      <c r="G842" s="24" t="str">
        <f>IF(OR(N842="",D842=""),"",IFERROR(INDEX('Facturi emise'!$I$5:$I$1004,MATCH(N842&amp;"|"&amp;D842,'Facturi emise'!$A$5:$A$1004,0)),""))</f>
        <v/>
      </c>
      <c r="H842" s="6"/>
      <c r="I842" s="14" t="str">
        <f>IF(OR(N842="",D842=""),"",IFERROR(INDEX('Facturi emise'!$J$5:$J$1004,MATCH(N842&amp;"|"&amp;D842,'Facturi emise'!$A$5:$A$1004,0)),""))</f>
        <v/>
      </c>
      <c r="J842" s="25" t="str">
        <f>IF(OR(N842="",D842=""),"",IFERROR(INDEX('Facturi emise'!$K$5:$K$1004,MATCH(N842&amp;"|"&amp;D842,'Facturi emise'!$A$5:$A$1004,0)),""))</f>
        <v/>
      </c>
      <c r="K842" s="26" t="str">
        <f t="shared" si="40"/>
        <v/>
      </c>
      <c r="L842" s="26" t="str">
        <f t="shared" si="41"/>
        <v/>
      </c>
      <c r="M842" s="27" t="str">
        <f>IF(B842="","",TRIM(IF(N842="","Factura storno nu există în registru. ",IF(ISNA(MATCH(N842&amp;"|"&amp;D842,'Facturi emise'!$A$5:$A$1004,0)),"Linia nu există în factura inițială. ",""))&amp;IF(N(H842)&lt;=0,"Lipsește cantitatea stornată. ","")&amp;IF(AND(N(I842)=IFERROR(INDEX('Facturi emise'!$J$5:$J$1004,MATCH(N842&amp;"|"&amp;D842,'Facturi emise'!$A$5:$A$1004,0)),0),SUMIFS($H$5:$H$1004,$N$5:$N$1004,N842,$D$5:$D$1004,D842,$I$5:$I$1004,I842)&gt;N(G842)),"Stornezi mai mult decât s-a facturat. ","")&amp;IF(AND(N(I842)&gt;0,N(I842)&lt;IFERROR(INDEX('Facturi emise'!$J$5:$J$1004,MATCH(N842&amp;"|"&amp;D842,'Facturi emise'!$A$5:$A$1004,0)),0)),"Reducere de preț pe unitate. ","")))</f>
        <v/>
      </c>
      <c r="N842" s="28" t="str">
        <f>IF(B842="","",IFERROR(INDEX('Registru stornări'!$D$5:$D$304,MATCH(B842,'Registru stornări'!$B$5:$B$304,0)),""))</f>
        <v/>
      </c>
    </row>
    <row r="843" spans="1:14" x14ac:dyDescent="0.2">
      <c r="A843" s="1" t="str">
        <f t="shared" si="39"/>
        <v/>
      </c>
      <c r="B843" s="9"/>
      <c r="C843" s="10" t="str">
        <f>IF(B843="","",COUNTIF(INDEX($B:$B,5):B843,B843))</f>
        <v/>
      </c>
      <c r="D843" s="9"/>
      <c r="E843" s="24" t="str">
        <f>IF(OR(N843="",D843=""),"",IFERROR(INDEX('Facturi emise'!$G$5:$G$1004,MATCH(N843&amp;"|"&amp;D843,'Facturi emise'!$A$5:$A$1004,0)),""))</f>
        <v/>
      </c>
      <c r="F843" s="10" t="str">
        <f>IF(OR(N843="",D843=""),"",IFERROR(INDEX('Facturi emise'!$H$5:$H$1004,MATCH(N843&amp;"|"&amp;D843,'Facturi emise'!$A$5:$A$1004,0)),""))</f>
        <v/>
      </c>
      <c r="G843" s="24" t="str">
        <f>IF(OR(N843="",D843=""),"",IFERROR(INDEX('Facturi emise'!$I$5:$I$1004,MATCH(N843&amp;"|"&amp;D843,'Facturi emise'!$A$5:$A$1004,0)),""))</f>
        <v/>
      </c>
      <c r="H843" s="6"/>
      <c r="I843" s="14" t="str">
        <f>IF(OR(N843="",D843=""),"",IFERROR(INDEX('Facturi emise'!$J$5:$J$1004,MATCH(N843&amp;"|"&amp;D843,'Facturi emise'!$A$5:$A$1004,0)),""))</f>
        <v/>
      </c>
      <c r="J843" s="25" t="str">
        <f>IF(OR(N843="",D843=""),"",IFERROR(INDEX('Facturi emise'!$K$5:$K$1004,MATCH(N843&amp;"|"&amp;D843,'Facturi emise'!$A$5:$A$1004,0)),""))</f>
        <v/>
      </c>
      <c r="K843" s="26" t="str">
        <f t="shared" si="40"/>
        <v/>
      </c>
      <c r="L843" s="26" t="str">
        <f t="shared" si="41"/>
        <v/>
      </c>
      <c r="M843" s="27" t="str">
        <f>IF(B843="","",TRIM(IF(N843="","Factura storno nu există în registru. ",IF(ISNA(MATCH(N843&amp;"|"&amp;D843,'Facturi emise'!$A$5:$A$1004,0)),"Linia nu există în factura inițială. ",""))&amp;IF(N(H843)&lt;=0,"Lipsește cantitatea stornată. ","")&amp;IF(AND(N(I843)=IFERROR(INDEX('Facturi emise'!$J$5:$J$1004,MATCH(N843&amp;"|"&amp;D843,'Facturi emise'!$A$5:$A$1004,0)),0),SUMIFS($H$5:$H$1004,$N$5:$N$1004,N843,$D$5:$D$1004,D843,$I$5:$I$1004,I843)&gt;N(G843)),"Stornezi mai mult decât s-a facturat. ","")&amp;IF(AND(N(I843)&gt;0,N(I843)&lt;IFERROR(INDEX('Facturi emise'!$J$5:$J$1004,MATCH(N843&amp;"|"&amp;D843,'Facturi emise'!$A$5:$A$1004,0)),0)),"Reducere de preț pe unitate. ","")))</f>
        <v/>
      </c>
      <c r="N843" s="28" t="str">
        <f>IF(B843="","",IFERROR(INDEX('Registru stornări'!$D$5:$D$304,MATCH(B843,'Registru stornări'!$B$5:$B$304,0)),""))</f>
        <v/>
      </c>
    </row>
    <row r="844" spans="1:14" x14ac:dyDescent="0.2">
      <c r="A844" s="1" t="str">
        <f t="shared" si="39"/>
        <v/>
      </c>
      <c r="B844" s="9"/>
      <c r="C844" s="10" t="str">
        <f>IF(B844="","",COUNTIF(INDEX($B:$B,5):B844,B844))</f>
        <v/>
      </c>
      <c r="D844" s="9"/>
      <c r="E844" s="24" t="str">
        <f>IF(OR(N844="",D844=""),"",IFERROR(INDEX('Facturi emise'!$G$5:$G$1004,MATCH(N844&amp;"|"&amp;D844,'Facturi emise'!$A$5:$A$1004,0)),""))</f>
        <v/>
      </c>
      <c r="F844" s="10" t="str">
        <f>IF(OR(N844="",D844=""),"",IFERROR(INDEX('Facturi emise'!$H$5:$H$1004,MATCH(N844&amp;"|"&amp;D844,'Facturi emise'!$A$5:$A$1004,0)),""))</f>
        <v/>
      </c>
      <c r="G844" s="24" t="str">
        <f>IF(OR(N844="",D844=""),"",IFERROR(INDEX('Facturi emise'!$I$5:$I$1004,MATCH(N844&amp;"|"&amp;D844,'Facturi emise'!$A$5:$A$1004,0)),""))</f>
        <v/>
      </c>
      <c r="H844" s="6"/>
      <c r="I844" s="14" t="str">
        <f>IF(OR(N844="",D844=""),"",IFERROR(INDEX('Facturi emise'!$J$5:$J$1004,MATCH(N844&amp;"|"&amp;D844,'Facturi emise'!$A$5:$A$1004,0)),""))</f>
        <v/>
      </c>
      <c r="J844" s="25" t="str">
        <f>IF(OR(N844="",D844=""),"",IFERROR(INDEX('Facturi emise'!$K$5:$K$1004,MATCH(N844&amp;"|"&amp;D844,'Facturi emise'!$A$5:$A$1004,0)),""))</f>
        <v/>
      </c>
      <c r="K844" s="26" t="str">
        <f t="shared" si="40"/>
        <v/>
      </c>
      <c r="L844" s="26" t="str">
        <f t="shared" si="41"/>
        <v/>
      </c>
      <c r="M844" s="27" t="str">
        <f>IF(B844="","",TRIM(IF(N844="","Factura storno nu există în registru. ",IF(ISNA(MATCH(N844&amp;"|"&amp;D844,'Facturi emise'!$A$5:$A$1004,0)),"Linia nu există în factura inițială. ",""))&amp;IF(N(H844)&lt;=0,"Lipsește cantitatea stornată. ","")&amp;IF(AND(N(I844)=IFERROR(INDEX('Facturi emise'!$J$5:$J$1004,MATCH(N844&amp;"|"&amp;D844,'Facturi emise'!$A$5:$A$1004,0)),0),SUMIFS($H$5:$H$1004,$N$5:$N$1004,N844,$D$5:$D$1004,D844,$I$5:$I$1004,I844)&gt;N(G844)),"Stornezi mai mult decât s-a facturat. ","")&amp;IF(AND(N(I844)&gt;0,N(I844)&lt;IFERROR(INDEX('Facturi emise'!$J$5:$J$1004,MATCH(N844&amp;"|"&amp;D844,'Facturi emise'!$A$5:$A$1004,0)),0)),"Reducere de preț pe unitate. ","")))</f>
        <v/>
      </c>
      <c r="N844" s="28" t="str">
        <f>IF(B844="","",IFERROR(INDEX('Registru stornări'!$D$5:$D$304,MATCH(B844,'Registru stornări'!$B$5:$B$304,0)),""))</f>
        <v/>
      </c>
    </row>
    <row r="845" spans="1:14" x14ac:dyDescent="0.2">
      <c r="A845" s="1" t="str">
        <f t="shared" si="39"/>
        <v/>
      </c>
      <c r="B845" s="9"/>
      <c r="C845" s="10" t="str">
        <f>IF(B845="","",COUNTIF(INDEX($B:$B,5):B845,B845))</f>
        <v/>
      </c>
      <c r="D845" s="9"/>
      <c r="E845" s="24" t="str">
        <f>IF(OR(N845="",D845=""),"",IFERROR(INDEX('Facturi emise'!$G$5:$G$1004,MATCH(N845&amp;"|"&amp;D845,'Facturi emise'!$A$5:$A$1004,0)),""))</f>
        <v/>
      </c>
      <c r="F845" s="10" t="str">
        <f>IF(OR(N845="",D845=""),"",IFERROR(INDEX('Facturi emise'!$H$5:$H$1004,MATCH(N845&amp;"|"&amp;D845,'Facturi emise'!$A$5:$A$1004,0)),""))</f>
        <v/>
      </c>
      <c r="G845" s="24" t="str">
        <f>IF(OR(N845="",D845=""),"",IFERROR(INDEX('Facturi emise'!$I$5:$I$1004,MATCH(N845&amp;"|"&amp;D845,'Facturi emise'!$A$5:$A$1004,0)),""))</f>
        <v/>
      </c>
      <c r="H845" s="6"/>
      <c r="I845" s="14" t="str">
        <f>IF(OR(N845="",D845=""),"",IFERROR(INDEX('Facturi emise'!$J$5:$J$1004,MATCH(N845&amp;"|"&amp;D845,'Facturi emise'!$A$5:$A$1004,0)),""))</f>
        <v/>
      </c>
      <c r="J845" s="25" t="str">
        <f>IF(OR(N845="",D845=""),"",IFERROR(INDEX('Facturi emise'!$K$5:$K$1004,MATCH(N845&amp;"|"&amp;D845,'Facturi emise'!$A$5:$A$1004,0)),""))</f>
        <v/>
      </c>
      <c r="K845" s="26" t="str">
        <f t="shared" si="40"/>
        <v/>
      </c>
      <c r="L845" s="26" t="str">
        <f t="shared" si="41"/>
        <v/>
      </c>
      <c r="M845" s="27" t="str">
        <f>IF(B845="","",TRIM(IF(N845="","Factura storno nu există în registru. ",IF(ISNA(MATCH(N845&amp;"|"&amp;D845,'Facturi emise'!$A$5:$A$1004,0)),"Linia nu există în factura inițială. ",""))&amp;IF(N(H845)&lt;=0,"Lipsește cantitatea stornată. ","")&amp;IF(AND(N(I845)=IFERROR(INDEX('Facturi emise'!$J$5:$J$1004,MATCH(N845&amp;"|"&amp;D845,'Facturi emise'!$A$5:$A$1004,0)),0),SUMIFS($H$5:$H$1004,$N$5:$N$1004,N845,$D$5:$D$1004,D845,$I$5:$I$1004,I845)&gt;N(G845)),"Stornezi mai mult decât s-a facturat. ","")&amp;IF(AND(N(I845)&gt;0,N(I845)&lt;IFERROR(INDEX('Facturi emise'!$J$5:$J$1004,MATCH(N845&amp;"|"&amp;D845,'Facturi emise'!$A$5:$A$1004,0)),0)),"Reducere de preț pe unitate. ","")))</f>
        <v/>
      </c>
      <c r="N845" s="28" t="str">
        <f>IF(B845="","",IFERROR(INDEX('Registru stornări'!$D$5:$D$304,MATCH(B845,'Registru stornări'!$B$5:$B$304,0)),""))</f>
        <v/>
      </c>
    </row>
    <row r="846" spans="1:14" x14ac:dyDescent="0.2">
      <c r="A846" s="1" t="str">
        <f t="shared" si="39"/>
        <v/>
      </c>
      <c r="B846" s="9"/>
      <c r="C846" s="10" t="str">
        <f>IF(B846="","",COUNTIF(INDEX($B:$B,5):B846,B846))</f>
        <v/>
      </c>
      <c r="D846" s="9"/>
      <c r="E846" s="24" t="str">
        <f>IF(OR(N846="",D846=""),"",IFERROR(INDEX('Facturi emise'!$G$5:$G$1004,MATCH(N846&amp;"|"&amp;D846,'Facturi emise'!$A$5:$A$1004,0)),""))</f>
        <v/>
      </c>
      <c r="F846" s="10" t="str">
        <f>IF(OR(N846="",D846=""),"",IFERROR(INDEX('Facturi emise'!$H$5:$H$1004,MATCH(N846&amp;"|"&amp;D846,'Facturi emise'!$A$5:$A$1004,0)),""))</f>
        <v/>
      </c>
      <c r="G846" s="24" t="str">
        <f>IF(OR(N846="",D846=""),"",IFERROR(INDEX('Facturi emise'!$I$5:$I$1004,MATCH(N846&amp;"|"&amp;D846,'Facturi emise'!$A$5:$A$1004,0)),""))</f>
        <v/>
      </c>
      <c r="H846" s="6"/>
      <c r="I846" s="14" t="str">
        <f>IF(OR(N846="",D846=""),"",IFERROR(INDEX('Facturi emise'!$J$5:$J$1004,MATCH(N846&amp;"|"&amp;D846,'Facturi emise'!$A$5:$A$1004,0)),""))</f>
        <v/>
      </c>
      <c r="J846" s="25" t="str">
        <f>IF(OR(N846="",D846=""),"",IFERROR(INDEX('Facturi emise'!$K$5:$K$1004,MATCH(N846&amp;"|"&amp;D846,'Facturi emise'!$A$5:$A$1004,0)),""))</f>
        <v/>
      </c>
      <c r="K846" s="26" t="str">
        <f t="shared" si="40"/>
        <v/>
      </c>
      <c r="L846" s="26" t="str">
        <f t="shared" si="41"/>
        <v/>
      </c>
      <c r="M846" s="27" t="str">
        <f>IF(B846="","",TRIM(IF(N846="","Factura storno nu există în registru. ",IF(ISNA(MATCH(N846&amp;"|"&amp;D846,'Facturi emise'!$A$5:$A$1004,0)),"Linia nu există în factura inițială. ",""))&amp;IF(N(H846)&lt;=0,"Lipsește cantitatea stornată. ","")&amp;IF(AND(N(I846)=IFERROR(INDEX('Facturi emise'!$J$5:$J$1004,MATCH(N846&amp;"|"&amp;D846,'Facturi emise'!$A$5:$A$1004,0)),0),SUMIFS($H$5:$H$1004,$N$5:$N$1004,N846,$D$5:$D$1004,D846,$I$5:$I$1004,I846)&gt;N(G846)),"Stornezi mai mult decât s-a facturat. ","")&amp;IF(AND(N(I846)&gt;0,N(I846)&lt;IFERROR(INDEX('Facturi emise'!$J$5:$J$1004,MATCH(N846&amp;"|"&amp;D846,'Facturi emise'!$A$5:$A$1004,0)),0)),"Reducere de preț pe unitate. ","")))</f>
        <v/>
      </c>
      <c r="N846" s="28" t="str">
        <f>IF(B846="","",IFERROR(INDEX('Registru stornări'!$D$5:$D$304,MATCH(B846,'Registru stornări'!$B$5:$B$304,0)),""))</f>
        <v/>
      </c>
    </row>
    <row r="847" spans="1:14" x14ac:dyDescent="0.2">
      <c r="A847" s="1" t="str">
        <f t="shared" si="39"/>
        <v/>
      </c>
      <c r="B847" s="9"/>
      <c r="C847" s="10" t="str">
        <f>IF(B847="","",COUNTIF(INDEX($B:$B,5):B847,B847))</f>
        <v/>
      </c>
      <c r="D847" s="9"/>
      <c r="E847" s="24" t="str">
        <f>IF(OR(N847="",D847=""),"",IFERROR(INDEX('Facturi emise'!$G$5:$G$1004,MATCH(N847&amp;"|"&amp;D847,'Facturi emise'!$A$5:$A$1004,0)),""))</f>
        <v/>
      </c>
      <c r="F847" s="10" t="str">
        <f>IF(OR(N847="",D847=""),"",IFERROR(INDEX('Facturi emise'!$H$5:$H$1004,MATCH(N847&amp;"|"&amp;D847,'Facturi emise'!$A$5:$A$1004,0)),""))</f>
        <v/>
      </c>
      <c r="G847" s="24" t="str">
        <f>IF(OR(N847="",D847=""),"",IFERROR(INDEX('Facturi emise'!$I$5:$I$1004,MATCH(N847&amp;"|"&amp;D847,'Facturi emise'!$A$5:$A$1004,0)),""))</f>
        <v/>
      </c>
      <c r="H847" s="6"/>
      <c r="I847" s="14" t="str">
        <f>IF(OR(N847="",D847=""),"",IFERROR(INDEX('Facturi emise'!$J$5:$J$1004,MATCH(N847&amp;"|"&amp;D847,'Facturi emise'!$A$5:$A$1004,0)),""))</f>
        <v/>
      </c>
      <c r="J847" s="25" t="str">
        <f>IF(OR(N847="",D847=""),"",IFERROR(INDEX('Facturi emise'!$K$5:$K$1004,MATCH(N847&amp;"|"&amp;D847,'Facturi emise'!$A$5:$A$1004,0)),""))</f>
        <v/>
      </c>
      <c r="K847" s="26" t="str">
        <f t="shared" si="40"/>
        <v/>
      </c>
      <c r="L847" s="26" t="str">
        <f t="shared" si="41"/>
        <v/>
      </c>
      <c r="M847" s="27" t="str">
        <f>IF(B847="","",TRIM(IF(N847="","Factura storno nu există în registru. ",IF(ISNA(MATCH(N847&amp;"|"&amp;D847,'Facturi emise'!$A$5:$A$1004,0)),"Linia nu există în factura inițială. ",""))&amp;IF(N(H847)&lt;=0,"Lipsește cantitatea stornată. ","")&amp;IF(AND(N(I847)=IFERROR(INDEX('Facturi emise'!$J$5:$J$1004,MATCH(N847&amp;"|"&amp;D847,'Facturi emise'!$A$5:$A$1004,0)),0),SUMIFS($H$5:$H$1004,$N$5:$N$1004,N847,$D$5:$D$1004,D847,$I$5:$I$1004,I847)&gt;N(G847)),"Stornezi mai mult decât s-a facturat. ","")&amp;IF(AND(N(I847)&gt;0,N(I847)&lt;IFERROR(INDEX('Facturi emise'!$J$5:$J$1004,MATCH(N847&amp;"|"&amp;D847,'Facturi emise'!$A$5:$A$1004,0)),0)),"Reducere de preț pe unitate. ","")))</f>
        <v/>
      </c>
      <c r="N847" s="28" t="str">
        <f>IF(B847="","",IFERROR(INDEX('Registru stornări'!$D$5:$D$304,MATCH(B847,'Registru stornări'!$B$5:$B$304,0)),""))</f>
        <v/>
      </c>
    </row>
    <row r="848" spans="1:14" x14ac:dyDescent="0.2">
      <c r="A848" s="1" t="str">
        <f t="shared" si="39"/>
        <v/>
      </c>
      <c r="B848" s="9"/>
      <c r="C848" s="10" t="str">
        <f>IF(B848="","",COUNTIF(INDEX($B:$B,5):B848,B848))</f>
        <v/>
      </c>
      <c r="D848" s="9"/>
      <c r="E848" s="24" t="str">
        <f>IF(OR(N848="",D848=""),"",IFERROR(INDEX('Facturi emise'!$G$5:$G$1004,MATCH(N848&amp;"|"&amp;D848,'Facturi emise'!$A$5:$A$1004,0)),""))</f>
        <v/>
      </c>
      <c r="F848" s="10" t="str">
        <f>IF(OR(N848="",D848=""),"",IFERROR(INDEX('Facturi emise'!$H$5:$H$1004,MATCH(N848&amp;"|"&amp;D848,'Facturi emise'!$A$5:$A$1004,0)),""))</f>
        <v/>
      </c>
      <c r="G848" s="24" t="str">
        <f>IF(OR(N848="",D848=""),"",IFERROR(INDEX('Facturi emise'!$I$5:$I$1004,MATCH(N848&amp;"|"&amp;D848,'Facturi emise'!$A$5:$A$1004,0)),""))</f>
        <v/>
      </c>
      <c r="H848" s="6"/>
      <c r="I848" s="14" t="str">
        <f>IF(OR(N848="",D848=""),"",IFERROR(INDEX('Facturi emise'!$J$5:$J$1004,MATCH(N848&amp;"|"&amp;D848,'Facturi emise'!$A$5:$A$1004,0)),""))</f>
        <v/>
      </c>
      <c r="J848" s="25" t="str">
        <f>IF(OR(N848="",D848=""),"",IFERROR(INDEX('Facturi emise'!$K$5:$K$1004,MATCH(N848&amp;"|"&amp;D848,'Facturi emise'!$A$5:$A$1004,0)),""))</f>
        <v/>
      </c>
      <c r="K848" s="26" t="str">
        <f t="shared" si="40"/>
        <v/>
      </c>
      <c r="L848" s="26" t="str">
        <f t="shared" si="41"/>
        <v/>
      </c>
      <c r="M848" s="27" t="str">
        <f>IF(B848="","",TRIM(IF(N848="","Factura storno nu există în registru. ",IF(ISNA(MATCH(N848&amp;"|"&amp;D848,'Facturi emise'!$A$5:$A$1004,0)),"Linia nu există în factura inițială. ",""))&amp;IF(N(H848)&lt;=0,"Lipsește cantitatea stornată. ","")&amp;IF(AND(N(I848)=IFERROR(INDEX('Facturi emise'!$J$5:$J$1004,MATCH(N848&amp;"|"&amp;D848,'Facturi emise'!$A$5:$A$1004,0)),0),SUMIFS($H$5:$H$1004,$N$5:$N$1004,N848,$D$5:$D$1004,D848,$I$5:$I$1004,I848)&gt;N(G848)),"Stornezi mai mult decât s-a facturat. ","")&amp;IF(AND(N(I848)&gt;0,N(I848)&lt;IFERROR(INDEX('Facturi emise'!$J$5:$J$1004,MATCH(N848&amp;"|"&amp;D848,'Facturi emise'!$A$5:$A$1004,0)),0)),"Reducere de preț pe unitate. ","")))</f>
        <v/>
      </c>
      <c r="N848" s="28" t="str">
        <f>IF(B848="","",IFERROR(INDEX('Registru stornări'!$D$5:$D$304,MATCH(B848,'Registru stornări'!$B$5:$B$304,0)),""))</f>
        <v/>
      </c>
    </row>
    <row r="849" spans="1:14" x14ac:dyDescent="0.2">
      <c r="A849" s="1" t="str">
        <f t="shared" si="39"/>
        <v/>
      </c>
      <c r="B849" s="9"/>
      <c r="C849" s="10" t="str">
        <f>IF(B849="","",COUNTIF(INDEX($B:$B,5):B849,B849))</f>
        <v/>
      </c>
      <c r="D849" s="9"/>
      <c r="E849" s="24" t="str">
        <f>IF(OR(N849="",D849=""),"",IFERROR(INDEX('Facturi emise'!$G$5:$G$1004,MATCH(N849&amp;"|"&amp;D849,'Facturi emise'!$A$5:$A$1004,0)),""))</f>
        <v/>
      </c>
      <c r="F849" s="10" t="str">
        <f>IF(OR(N849="",D849=""),"",IFERROR(INDEX('Facturi emise'!$H$5:$H$1004,MATCH(N849&amp;"|"&amp;D849,'Facturi emise'!$A$5:$A$1004,0)),""))</f>
        <v/>
      </c>
      <c r="G849" s="24" t="str">
        <f>IF(OR(N849="",D849=""),"",IFERROR(INDEX('Facturi emise'!$I$5:$I$1004,MATCH(N849&amp;"|"&amp;D849,'Facturi emise'!$A$5:$A$1004,0)),""))</f>
        <v/>
      </c>
      <c r="H849" s="6"/>
      <c r="I849" s="14" t="str">
        <f>IF(OR(N849="",D849=""),"",IFERROR(INDEX('Facturi emise'!$J$5:$J$1004,MATCH(N849&amp;"|"&amp;D849,'Facturi emise'!$A$5:$A$1004,0)),""))</f>
        <v/>
      </c>
      <c r="J849" s="25" t="str">
        <f>IF(OR(N849="",D849=""),"",IFERROR(INDEX('Facturi emise'!$K$5:$K$1004,MATCH(N849&amp;"|"&amp;D849,'Facturi emise'!$A$5:$A$1004,0)),""))</f>
        <v/>
      </c>
      <c r="K849" s="26" t="str">
        <f t="shared" si="40"/>
        <v/>
      </c>
      <c r="L849" s="26" t="str">
        <f t="shared" si="41"/>
        <v/>
      </c>
      <c r="M849" s="27" t="str">
        <f>IF(B849="","",TRIM(IF(N849="","Factura storno nu există în registru. ",IF(ISNA(MATCH(N849&amp;"|"&amp;D849,'Facturi emise'!$A$5:$A$1004,0)),"Linia nu există în factura inițială. ",""))&amp;IF(N(H849)&lt;=0,"Lipsește cantitatea stornată. ","")&amp;IF(AND(N(I849)=IFERROR(INDEX('Facturi emise'!$J$5:$J$1004,MATCH(N849&amp;"|"&amp;D849,'Facturi emise'!$A$5:$A$1004,0)),0),SUMIFS($H$5:$H$1004,$N$5:$N$1004,N849,$D$5:$D$1004,D849,$I$5:$I$1004,I849)&gt;N(G849)),"Stornezi mai mult decât s-a facturat. ","")&amp;IF(AND(N(I849)&gt;0,N(I849)&lt;IFERROR(INDEX('Facturi emise'!$J$5:$J$1004,MATCH(N849&amp;"|"&amp;D849,'Facturi emise'!$A$5:$A$1004,0)),0)),"Reducere de preț pe unitate. ","")))</f>
        <v/>
      </c>
      <c r="N849" s="28" t="str">
        <f>IF(B849="","",IFERROR(INDEX('Registru stornări'!$D$5:$D$304,MATCH(B849,'Registru stornări'!$B$5:$B$304,0)),""))</f>
        <v/>
      </c>
    </row>
    <row r="850" spans="1:14" x14ac:dyDescent="0.2">
      <c r="A850" s="1" t="str">
        <f t="shared" si="39"/>
        <v/>
      </c>
      <c r="B850" s="9"/>
      <c r="C850" s="10" t="str">
        <f>IF(B850="","",COUNTIF(INDEX($B:$B,5):B850,B850))</f>
        <v/>
      </c>
      <c r="D850" s="9"/>
      <c r="E850" s="24" t="str">
        <f>IF(OR(N850="",D850=""),"",IFERROR(INDEX('Facturi emise'!$G$5:$G$1004,MATCH(N850&amp;"|"&amp;D850,'Facturi emise'!$A$5:$A$1004,0)),""))</f>
        <v/>
      </c>
      <c r="F850" s="10" t="str">
        <f>IF(OR(N850="",D850=""),"",IFERROR(INDEX('Facturi emise'!$H$5:$H$1004,MATCH(N850&amp;"|"&amp;D850,'Facturi emise'!$A$5:$A$1004,0)),""))</f>
        <v/>
      </c>
      <c r="G850" s="24" t="str">
        <f>IF(OR(N850="",D850=""),"",IFERROR(INDEX('Facturi emise'!$I$5:$I$1004,MATCH(N850&amp;"|"&amp;D850,'Facturi emise'!$A$5:$A$1004,0)),""))</f>
        <v/>
      </c>
      <c r="H850" s="6"/>
      <c r="I850" s="14" t="str">
        <f>IF(OR(N850="",D850=""),"",IFERROR(INDEX('Facturi emise'!$J$5:$J$1004,MATCH(N850&amp;"|"&amp;D850,'Facturi emise'!$A$5:$A$1004,0)),""))</f>
        <v/>
      </c>
      <c r="J850" s="25" t="str">
        <f>IF(OR(N850="",D850=""),"",IFERROR(INDEX('Facturi emise'!$K$5:$K$1004,MATCH(N850&amp;"|"&amp;D850,'Facturi emise'!$A$5:$A$1004,0)),""))</f>
        <v/>
      </c>
      <c r="K850" s="26" t="str">
        <f t="shared" si="40"/>
        <v/>
      </c>
      <c r="L850" s="26" t="str">
        <f t="shared" si="41"/>
        <v/>
      </c>
      <c r="M850" s="27" t="str">
        <f>IF(B850="","",TRIM(IF(N850="","Factura storno nu există în registru. ",IF(ISNA(MATCH(N850&amp;"|"&amp;D850,'Facturi emise'!$A$5:$A$1004,0)),"Linia nu există în factura inițială. ",""))&amp;IF(N(H850)&lt;=0,"Lipsește cantitatea stornată. ","")&amp;IF(AND(N(I850)=IFERROR(INDEX('Facturi emise'!$J$5:$J$1004,MATCH(N850&amp;"|"&amp;D850,'Facturi emise'!$A$5:$A$1004,0)),0),SUMIFS($H$5:$H$1004,$N$5:$N$1004,N850,$D$5:$D$1004,D850,$I$5:$I$1004,I850)&gt;N(G850)),"Stornezi mai mult decât s-a facturat. ","")&amp;IF(AND(N(I850)&gt;0,N(I850)&lt;IFERROR(INDEX('Facturi emise'!$J$5:$J$1004,MATCH(N850&amp;"|"&amp;D850,'Facturi emise'!$A$5:$A$1004,0)),0)),"Reducere de preț pe unitate. ","")))</f>
        <v/>
      </c>
      <c r="N850" s="28" t="str">
        <f>IF(B850="","",IFERROR(INDEX('Registru stornări'!$D$5:$D$304,MATCH(B850,'Registru stornări'!$B$5:$B$304,0)),""))</f>
        <v/>
      </c>
    </row>
    <row r="851" spans="1:14" x14ac:dyDescent="0.2">
      <c r="A851" s="1" t="str">
        <f t="shared" si="39"/>
        <v/>
      </c>
      <c r="B851" s="9"/>
      <c r="C851" s="10" t="str">
        <f>IF(B851="","",COUNTIF(INDEX($B:$B,5):B851,B851))</f>
        <v/>
      </c>
      <c r="D851" s="9"/>
      <c r="E851" s="24" t="str">
        <f>IF(OR(N851="",D851=""),"",IFERROR(INDEX('Facturi emise'!$G$5:$G$1004,MATCH(N851&amp;"|"&amp;D851,'Facturi emise'!$A$5:$A$1004,0)),""))</f>
        <v/>
      </c>
      <c r="F851" s="10" t="str">
        <f>IF(OR(N851="",D851=""),"",IFERROR(INDEX('Facturi emise'!$H$5:$H$1004,MATCH(N851&amp;"|"&amp;D851,'Facturi emise'!$A$5:$A$1004,0)),""))</f>
        <v/>
      </c>
      <c r="G851" s="24" t="str">
        <f>IF(OR(N851="",D851=""),"",IFERROR(INDEX('Facturi emise'!$I$5:$I$1004,MATCH(N851&amp;"|"&amp;D851,'Facturi emise'!$A$5:$A$1004,0)),""))</f>
        <v/>
      </c>
      <c r="H851" s="6"/>
      <c r="I851" s="14" t="str">
        <f>IF(OR(N851="",D851=""),"",IFERROR(INDEX('Facturi emise'!$J$5:$J$1004,MATCH(N851&amp;"|"&amp;D851,'Facturi emise'!$A$5:$A$1004,0)),""))</f>
        <v/>
      </c>
      <c r="J851" s="25" t="str">
        <f>IF(OR(N851="",D851=""),"",IFERROR(INDEX('Facturi emise'!$K$5:$K$1004,MATCH(N851&amp;"|"&amp;D851,'Facturi emise'!$A$5:$A$1004,0)),""))</f>
        <v/>
      </c>
      <c r="K851" s="26" t="str">
        <f t="shared" si="40"/>
        <v/>
      </c>
      <c r="L851" s="26" t="str">
        <f t="shared" si="41"/>
        <v/>
      </c>
      <c r="M851" s="27" t="str">
        <f>IF(B851="","",TRIM(IF(N851="","Factura storno nu există în registru. ",IF(ISNA(MATCH(N851&amp;"|"&amp;D851,'Facturi emise'!$A$5:$A$1004,0)),"Linia nu există în factura inițială. ",""))&amp;IF(N(H851)&lt;=0,"Lipsește cantitatea stornată. ","")&amp;IF(AND(N(I851)=IFERROR(INDEX('Facturi emise'!$J$5:$J$1004,MATCH(N851&amp;"|"&amp;D851,'Facturi emise'!$A$5:$A$1004,0)),0),SUMIFS($H$5:$H$1004,$N$5:$N$1004,N851,$D$5:$D$1004,D851,$I$5:$I$1004,I851)&gt;N(G851)),"Stornezi mai mult decât s-a facturat. ","")&amp;IF(AND(N(I851)&gt;0,N(I851)&lt;IFERROR(INDEX('Facturi emise'!$J$5:$J$1004,MATCH(N851&amp;"|"&amp;D851,'Facturi emise'!$A$5:$A$1004,0)),0)),"Reducere de preț pe unitate. ","")))</f>
        <v/>
      </c>
      <c r="N851" s="28" t="str">
        <f>IF(B851="","",IFERROR(INDEX('Registru stornări'!$D$5:$D$304,MATCH(B851,'Registru stornări'!$B$5:$B$304,0)),""))</f>
        <v/>
      </c>
    </row>
    <row r="852" spans="1:14" x14ac:dyDescent="0.2">
      <c r="A852" s="1" t="str">
        <f t="shared" si="39"/>
        <v/>
      </c>
      <c r="B852" s="9"/>
      <c r="C852" s="10" t="str">
        <f>IF(B852="","",COUNTIF(INDEX($B:$B,5):B852,B852))</f>
        <v/>
      </c>
      <c r="D852" s="9"/>
      <c r="E852" s="24" t="str">
        <f>IF(OR(N852="",D852=""),"",IFERROR(INDEX('Facturi emise'!$G$5:$G$1004,MATCH(N852&amp;"|"&amp;D852,'Facturi emise'!$A$5:$A$1004,0)),""))</f>
        <v/>
      </c>
      <c r="F852" s="10" t="str">
        <f>IF(OR(N852="",D852=""),"",IFERROR(INDEX('Facturi emise'!$H$5:$H$1004,MATCH(N852&amp;"|"&amp;D852,'Facturi emise'!$A$5:$A$1004,0)),""))</f>
        <v/>
      </c>
      <c r="G852" s="24" t="str">
        <f>IF(OR(N852="",D852=""),"",IFERROR(INDEX('Facturi emise'!$I$5:$I$1004,MATCH(N852&amp;"|"&amp;D852,'Facturi emise'!$A$5:$A$1004,0)),""))</f>
        <v/>
      </c>
      <c r="H852" s="6"/>
      <c r="I852" s="14" t="str">
        <f>IF(OR(N852="",D852=""),"",IFERROR(INDEX('Facturi emise'!$J$5:$J$1004,MATCH(N852&amp;"|"&amp;D852,'Facturi emise'!$A$5:$A$1004,0)),""))</f>
        <v/>
      </c>
      <c r="J852" s="25" t="str">
        <f>IF(OR(N852="",D852=""),"",IFERROR(INDEX('Facturi emise'!$K$5:$K$1004,MATCH(N852&amp;"|"&amp;D852,'Facturi emise'!$A$5:$A$1004,0)),""))</f>
        <v/>
      </c>
      <c r="K852" s="26" t="str">
        <f t="shared" si="40"/>
        <v/>
      </c>
      <c r="L852" s="26" t="str">
        <f t="shared" si="41"/>
        <v/>
      </c>
      <c r="M852" s="27" t="str">
        <f>IF(B852="","",TRIM(IF(N852="","Factura storno nu există în registru. ",IF(ISNA(MATCH(N852&amp;"|"&amp;D852,'Facturi emise'!$A$5:$A$1004,0)),"Linia nu există în factura inițială. ",""))&amp;IF(N(H852)&lt;=0,"Lipsește cantitatea stornată. ","")&amp;IF(AND(N(I852)=IFERROR(INDEX('Facturi emise'!$J$5:$J$1004,MATCH(N852&amp;"|"&amp;D852,'Facturi emise'!$A$5:$A$1004,0)),0),SUMIFS($H$5:$H$1004,$N$5:$N$1004,N852,$D$5:$D$1004,D852,$I$5:$I$1004,I852)&gt;N(G852)),"Stornezi mai mult decât s-a facturat. ","")&amp;IF(AND(N(I852)&gt;0,N(I852)&lt;IFERROR(INDEX('Facturi emise'!$J$5:$J$1004,MATCH(N852&amp;"|"&amp;D852,'Facturi emise'!$A$5:$A$1004,0)),0)),"Reducere de preț pe unitate. ","")))</f>
        <v/>
      </c>
      <c r="N852" s="28" t="str">
        <f>IF(B852="","",IFERROR(INDEX('Registru stornări'!$D$5:$D$304,MATCH(B852,'Registru stornări'!$B$5:$B$304,0)),""))</f>
        <v/>
      </c>
    </row>
    <row r="853" spans="1:14" x14ac:dyDescent="0.2">
      <c r="A853" s="1" t="str">
        <f t="shared" si="39"/>
        <v/>
      </c>
      <c r="B853" s="9"/>
      <c r="C853" s="10" t="str">
        <f>IF(B853="","",COUNTIF(INDEX($B:$B,5):B853,B853))</f>
        <v/>
      </c>
      <c r="D853" s="9"/>
      <c r="E853" s="24" t="str">
        <f>IF(OR(N853="",D853=""),"",IFERROR(INDEX('Facturi emise'!$G$5:$G$1004,MATCH(N853&amp;"|"&amp;D853,'Facturi emise'!$A$5:$A$1004,0)),""))</f>
        <v/>
      </c>
      <c r="F853" s="10" t="str">
        <f>IF(OR(N853="",D853=""),"",IFERROR(INDEX('Facturi emise'!$H$5:$H$1004,MATCH(N853&amp;"|"&amp;D853,'Facturi emise'!$A$5:$A$1004,0)),""))</f>
        <v/>
      </c>
      <c r="G853" s="24" t="str">
        <f>IF(OR(N853="",D853=""),"",IFERROR(INDEX('Facturi emise'!$I$5:$I$1004,MATCH(N853&amp;"|"&amp;D853,'Facturi emise'!$A$5:$A$1004,0)),""))</f>
        <v/>
      </c>
      <c r="H853" s="6"/>
      <c r="I853" s="14" t="str">
        <f>IF(OR(N853="",D853=""),"",IFERROR(INDEX('Facturi emise'!$J$5:$J$1004,MATCH(N853&amp;"|"&amp;D853,'Facturi emise'!$A$5:$A$1004,0)),""))</f>
        <v/>
      </c>
      <c r="J853" s="25" t="str">
        <f>IF(OR(N853="",D853=""),"",IFERROR(INDEX('Facturi emise'!$K$5:$K$1004,MATCH(N853&amp;"|"&amp;D853,'Facturi emise'!$A$5:$A$1004,0)),""))</f>
        <v/>
      </c>
      <c r="K853" s="26" t="str">
        <f t="shared" si="40"/>
        <v/>
      </c>
      <c r="L853" s="26" t="str">
        <f t="shared" si="41"/>
        <v/>
      </c>
      <c r="M853" s="27" t="str">
        <f>IF(B853="","",TRIM(IF(N853="","Factura storno nu există în registru. ",IF(ISNA(MATCH(N853&amp;"|"&amp;D853,'Facturi emise'!$A$5:$A$1004,0)),"Linia nu există în factura inițială. ",""))&amp;IF(N(H853)&lt;=0,"Lipsește cantitatea stornată. ","")&amp;IF(AND(N(I853)=IFERROR(INDEX('Facturi emise'!$J$5:$J$1004,MATCH(N853&amp;"|"&amp;D853,'Facturi emise'!$A$5:$A$1004,0)),0),SUMIFS($H$5:$H$1004,$N$5:$N$1004,N853,$D$5:$D$1004,D853,$I$5:$I$1004,I853)&gt;N(G853)),"Stornezi mai mult decât s-a facturat. ","")&amp;IF(AND(N(I853)&gt;0,N(I853)&lt;IFERROR(INDEX('Facturi emise'!$J$5:$J$1004,MATCH(N853&amp;"|"&amp;D853,'Facturi emise'!$A$5:$A$1004,0)),0)),"Reducere de preț pe unitate. ","")))</f>
        <v/>
      </c>
      <c r="N853" s="28" t="str">
        <f>IF(B853="","",IFERROR(INDEX('Registru stornări'!$D$5:$D$304,MATCH(B853,'Registru stornări'!$B$5:$B$304,0)),""))</f>
        <v/>
      </c>
    </row>
    <row r="854" spans="1:14" x14ac:dyDescent="0.2">
      <c r="A854" s="1" t="str">
        <f t="shared" si="39"/>
        <v/>
      </c>
      <c r="B854" s="9"/>
      <c r="C854" s="10" t="str">
        <f>IF(B854="","",COUNTIF(INDEX($B:$B,5):B854,B854))</f>
        <v/>
      </c>
      <c r="D854" s="9"/>
      <c r="E854" s="24" t="str">
        <f>IF(OR(N854="",D854=""),"",IFERROR(INDEX('Facturi emise'!$G$5:$G$1004,MATCH(N854&amp;"|"&amp;D854,'Facturi emise'!$A$5:$A$1004,0)),""))</f>
        <v/>
      </c>
      <c r="F854" s="10" t="str">
        <f>IF(OR(N854="",D854=""),"",IFERROR(INDEX('Facturi emise'!$H$5:$H$1004,MATCH(N854&amp;"|"&amp;D854,'Facturi emise'!$A$5:$A$1004,0)),""))</f>
        <v/>
      </c>
      <c r="G854" s="24" t="str">
        <f>IF(OR(N854="",D854=""),"",IFERROR(INDEX('Facturi emise'!$I$5:$I$1004,MATCH(N854&amp;"|"&amp;D854,'Facturi emise'!$A$5:$A$1004,0)),""))</f>
        <v/>
      </c>
      <c r="H854" s="6"/>
      <c r="I854" s="14" t="str">
        <f>IF(OR(N854="",D854=""),"",IFERROR(INDEX('Facturi emise'!$J$5:$J$1004,MATCH(N854&amp;"|"&amp;D854,'Facturi emise'!$A$5:$A$1004,0)),""))</f>
        <v/>
      </c>
      <c r="J854" s="25" t="str">
        <f>IF(OR(N854="",D854=""),"",IFERROR(INDEX('Facturi emise'!$K$5:$K$1004,MATCH(N854&amp;"|"&amp;D854,'Facturi emise'!$A$5:$A$1004,0)),""))</f>
        <v/>
      </c>
      <c r="K854" s="26" t="str">
        <f t="shared" si="40"/>
        <v/>
      </c>
      <c r="L854" s="26" t="str">
        <f t="shared" si="41"/>
        <v/>
      </c>
      <c r="M854" s="27" t="str">
        <f>IF(B854="","",TRIM(IF(N854="","Factura storno nu există în registru. ",IF(ISNA(MATCH(N854&amp;"|"&amp;D854,'Facturi emise'!$A$5:$A$1004,0)),"Linia nu există în factura inițială. ",""))&amp;IF(N(H854)&lt;=0,"Lipsește cantitatea stornată. ","")&amp;IF(AND(N(I854)=IFERROR(INDEX('Facturi emise'!$J$5:$J$1004,MATCH(N854&amp;"|"&amp;D854,'Facturi emise'!$A$5:$A$1004,0)),0),SUMIFS($H$5:$H$1004,$N$5:$N$1004,N854,$D$5:$D$1004,D854,$I$5:$I$1004,I854)&gt;N(G854)),"Stornezi mai mult decât s-a facturat. ","")&amp;IF(AND(N(I854)&gt;0,N(I854)&lt;IFERROR(INDEX('Facturi emise'!$J$5:$J$1004,MATCH(N854&amp;"|"&amp;D854,'Facturi emise'!$A$5:$A$1004,0)),0)),"Reducere de preț pe unitate. ","")))</f>
        <v/>
      </c>
      <c r="N854" s="28" t="str">
        <f>IF(B854="","",IFERROR(INDEX('Registru stornări'!$D$5:$D$304,MATCH(B854,'Registru stornări'!$B$5:$B$304,0)),""))</f>
        <v/>
      </c>
    </row>
    <row r="855" spans="1:14" x14ac:dyDescent="0.2">
      <c r="A855" s="1" t="str">
        <f t="shared" si="39"/>
        <v/>
      </c>
      <c r="B855" s="9"/>
      <c r="C855" s="10" t="str">
        <f>IF(B855="","",COUNTIF(INDEX($B:$B,5):B855,B855))</f>
        <v/>
      </c>
      <c r="D855" s="9"/>
      <c r="E855" s="24" t="str">
        <f>IF(OR(N855="",D855=""),"",IFERROR(INDEX('Facturi emise'!$G$5:$G$1004,MATCH(N855&amp;"|"&amp;D855,'Facturi emise'!$A$5:$A$1004,0)),""))</f>
        <v/>
      </c>
      <c r="F855" s="10" t="str">
        <f>IF(OR(N855="",D855=""),"",IFERROR(INDEX('Facturi emise'!$H$5:$H$1004,MATCH(N855&amp;"|"&amp;D855,'Facturi emise'!$A$5:$A$1004,0)),""))</f>
        <v/>
      </c>
      <c r="G855" s="24" t="str">
        <f>IF(OR(N855="",D855=""),"",IFERROR(INDEX('Facturi emise'!$I$5:$I$1004,MATCH(N855&amp;"|"&amp;D855,'Facturi emise'!$A$5:$A$1004,0)),""))</f>
        <v/>
      </c>
      <c r="H855" s="6"/>
      <c r="I855" s="14" t="str">
        <f>IF(OR(N855="",D855=""),"",IFERROR(INDEX('Facturi emise'!$J$5:$J$1004,MATCH(N855&amp;"|"&amp;D855,'Facturi emise'!$A$5:$A$1004,0)),""))</f>
        <v/>
      </c>
      <c r="J855" s="25" t="str">
        <f>IF(OR(N855="",D855=""),"",IFERROR(INDEX('Facturi emise'!$K$5:$K$1004,MATCH(N855&amp;"|"&amp;D855,'Facturi emise'!$A$5:$A$1004,0)),""))</f>
        <v/>
      </c>
      <c r="K855" s="26" t="str">
        <f t="shared" si="40"/>
        <v/>
      </c>
      <c r="L855" s="26" t="str">
        <f t="shared" si="41"/>
        <v/>
      </c>
      <c r="M855" s="27" t="str">
        <f>IF(B855="","",TRIM(IF(N855="","Factura storno nu există în registru. ",IF(ISNA(MATCH(N855&amp;"|"&amp;D855,'Facturi emise'!$A$5:$A$1004,0)),"Linia nu există în factura inițială. ",""))&amp;IF(N(H855)&lt;=0,"Lipsește cantitatea stornată. ","")&amp;IF(AND(N(I855)=IFERROR(INDEX('Facturi emise'!$J$5:$J$1004,MATCH(N855&amp;"|"&amp;D855,'Facturi emise'!$A$5:$A$1004,0)),0),SUMIFS($H$5:$H$1004,$N$5:$N$1004,N855,$D$5:$D$1004,D855,$I$5:$I$1004,I855)&gt;N(G855)),"Stornezi mai mult decât s-a facturat. ","")&amp;IF(AND(N(I855)&gt;0,N(I855)&lt;IFERROR(INDEX('Facturi emise'!$J$5:$J$1004,MATCH(N855&amp;"|"&amp;D855,'Facturi emise'!$A$5:$A$1004,0)),0)),"Reducere de preț pe unitate. ","")))</f>
        <v/>
      </c>
      <c r="N855" s="28" t="str">
        <f>IF(B855="","",IFERROR(INDEX('Registru stornări'!$D$5:$D$304,MATCH(B855,'Registru stornări'!$B$5:$B$304,0)),""))</f>
        <v/>
      </c>
    </row>
    <row r="856" spans="1:14" x14ac:dyDescent="0.2">
      <c r="A856" s="1" t="str">
        <f t="shared" si="39"/>
        <v/>
      </c>
      <c r="B856" s="9"/>
      <c r="C856" s="10" t="str">
        <f>IF(B856="","",COUNTIF(INDEX($B:$B,5):B856,B856))</f>
        <v/>
      </c>
      <c r="D856" s="9"/>
      <c r="E856" s="24" t="str">
        <f>IF(OR(N856="",D856=""),"",IFERROR(INDEX('Facturi emise'!$G$5:$G$1004,MATCH(N856&amp;"|"&amp;D856,'Facturi emise'!$A$5:$A$1004,0)),""))</f>
        <v/>
      </c>
      <c r="F856" s="10" t="str">
        <f>IF(OR(N856="",D856=""),"",IFERROR(INDEX('Facturi emise'!$H$5:$H$1004,MATCH(N856&amp;"|"&amp;D856,'Facturi emise'!$A$5:$A$1004,0)),""))</f>
        <v/>
      </c>
      <c r="G856" s="24" t="str">
        <f>IF(OR(N856="",D856=""),"",IFERROR(INDEX('Facturi emise'!$I$5:$I$1004,MATCH(N856&amp;"|"&amp;D856,'Facturi emise'!$A$5:$A$1004,0)),""))</f>
        <v/>
      </c>
      <c r="H856" s="6"/>
      <c r="I856" s="14" t="str">
        <f>IF(OR(N856="",D856=""),"",IFERROR(INDEX('Facturi emise'!$J$5:$J$1004,MATCH(N856&amp;"|"&amp;D856,'Facturi emise'!$A$5:$A$1004,0)),""))</f>
        <v/>
      </c>
      <c r="J856" s="25" t="str">
        <f>IF(OR(N856="",D856=""),"",IFERROR(INDEX('Facturi emise'!$K$5:$K$1004,MATCH(N856&amp;"|"&amp;D856,'Facturi emise'!$A$5:$A$1004,0)),""))</f>
        <v/>
      </c>
      <c r="K856" s="26" t="str">
        <f t="shared" si="40"/>
        <v/>
      </c>
      <c r="L856" s="26" t="str">
        <f t="shared" si="41"/>
        <v/>
      </c>
      <c r="M856" s="27" t="str">
        <f>IF(B856="","",TRIM(IF(N856="","Factura storno nu există în registru. ",IF(ISNA(MATCH(N856&amp;"|"&amp;D856,'Facturi emise'!$A$5:$A$1004,0)),"Linia nu există în factura inițială. ",""))&amp;IF(N(H856)&lt;=0,"Lipsește cantitatea stornată. ","")&amp;IF(AND(N(I856)=IFERROR(INDEX('Facturi emise'!$J$5:$J$1004,MATCH(N856&amp;"|"&amp;D856,'Facturi emise'!$A$5:$A$1004,0)),0),SUMIFS($H$5:$H$1004,$N$5:$N$1004,N856,$D$5:$D$1004,D856,$I$5:$I$1004,I856)&gt;N(G856)),"Stornezi mai mult decât s-a facturat. ","")&amp;IF(AND(N(I856)&gt;0,N(I856)&lt;IFERROR(INDEX('Facturi emise'!$J$5:$J$1004,MATCH(N856&amp;"|"&amp;D856,'Facturi emise'!$A$5:$A$1004,0)),0)),"Reducere de preț pe unitate. ","")))</f>
        <v/>
      </c>
      <c r="N856" s="28" t="str">
        <f>IF(B856="","",IFERROR(INDEX('Registru stornări'!$D$5:$D$304,MATCH(B856,'Registru stornări'!$B$5:$B$304,0)),""))</f>
        <v/>
      </c>
    </row>
    <row r="857" spans="1:14" x14ac:dyDescent="0.2">
      <c r="A857" s="1" t="str">
        <f t="shared" si="39"/>
        <v/>
      </c>
      <c r="B857" s="9"/>
      <c r="C857" s="10" t="str">
        <f>IF(B857="","",COUNTIF(INDEX($B:$B,5):B857,B857))</f>
        <v/>
      </c>
      <c r="D857" s="9"/>
      <c r="E857" s="24" t="str">
        <f>IF(OR(N857="",D857=""),"",IFERROR(INDEX('Facturi emise'!$G$5:$G$1004,MATCH(N857&amp;"|"&amp;D857,'Facturi emise'!$A$5:$A$1004,0)),""))</f>
        <v/>
      </c>
      <c r="F857" s="10" t="str">
        <f>IF(OR(N857="",D857=""),"",IFERROR(INDEX('Facturi emise'!$H$5:$H$1004,MATCH(N857&amp;"|"&amp;D857,'Facturi emise'!$A$5:$A$1004,0)),""))</f>
        <v/>
      </c>
      <c r="G857" s="24" t="str">
        <f>IF(OR(N857="",D857=""),"",IFERROR(INDEX('Facturi emise'!$I$5:$I$1004,MATCH(N857&amp;"|"&amp;D857,'Facturi emise'!$A$5:$A$1004,0)),""))</f>
        <v/>
      </c>
      <c r="H857" s="6"/>
      <c r="I857" s="14" t="str">
        <f>IF(OR(N857="",D857=""),"",IFERROR(INDEX('Facturi emise'!$J$5:$J$1004,MATCH(N857&amp;"|"&amp;D857,'Facturi emise'!$A$5:$A$1004,0)),""))</f>
        <v/>
      </c>
      <c r="J857" s="25" t="str">
        <f>IF(OR(N857="",D857=""),"",IFERROR(INDEX('Facturi emise'!$K$5:$K$1004,MATCH(N857&amp;"|"&amp;D857,'Facturi emise'!$A$5:$A$1004,0)),""))</f>
        <v/>
      </c>
      <c r="K857" s="26" t="str">
        <f t="shared" si="40"/>
        <v/>
      </c>
      <c r="L857" s="26" t="str">
        <f t="shared" si="41"/>
        <v/>
      </c>
      <c r="M857" s="27" t="str">
        <f>IF(B857="","",TRIM(IF(N857="","Factura storno nu există în registru. ",IF(ISNA(MATCH(N857&amp;"|"&amp;D857,'Facturi emise'!$A$5:$A$1004,0)),"Linia nu există în factura inițială. ",""))&amp;IF(N(H857)&lt;=0,"Lipsește cantitatea stornată. ","")&amp;IF(AND(N(I857)=IFERROR(INDEX('Facturi emise'!$J$5:$J$1004,MATCH(N857&amp;"|"&amp;D857,'Facturi emise'!$A$5:$A$1004,0)),0),SUMIFS($H$5:$H$1004,$N$5:$N$1004,N857,$D$5:$D$1004,D857,$I$5:$I$1004,I857)&gt;N(G857)),"Stornezi mai mult decât s-a facturat. ","")&amp;IF(AND(N(I857)&gt;0,N(I857)&lt;IFERROR(INDEX('Facturi emise'!$J$5:$J$1004,MATCH(N857&amp;"|"&amp;D857,'Facturi emise'!$A$5:$A$1004,0)),0)),"Reducere de preț pe unitate. ","")))</f>
        <v/>
      </c>
      <c r="N857" s="28" t="str">
        <f>IF(B857="","",IFERROR(INDEX('Registru stornări'!$D$5:$D$304,MATCH(B857,'Registru stornări'!$B$5:$B$304,0)),""))</f>
        <v/>
      </c>
    </row>
    <row r="858" spans="1:14" x14ac:dyDescent="0.2">
      <c r="A858" s="1" t="str">
        <f t="shared" si="39"/>
        <v/>
      </c>
      <c r="B858" s="9"/>
      <c r="C858" s="10" t="str">
        <f>IF(B858="","",COUNTIF(INDEX($B:$B,5):B858,B858))</f>
        <v/>
      </c>
      <c r="D858" s="9"/>
      <c r="E858" s="24" t="str">
        <f>IF(OR(N858="",D858=""),"",IFERROR(INDEX('Facturi emise'!$G$5:$G$1004,MATCH(N858&amp;"|"&amp;D858,'Facturi emise'!$A$5:$A$1004,0)),""))</f>
        <v/>
      </c>
      <c r="F858" s="10" t="str">
        <f>IF(OR(N858="",D858=""),"",IFERROR(INDEX('Facturi emise'!$H$5:$H$1004,MATCH(N858&amp;"|"&amp;D858,'Facturi emise'!$A$5:$A$1004,0)),""))</f>
        <v/>
      </c>
      <c r="G858" s="24" t="str">
        <f>IF(OR(N858="",D858=""),"",IFERROR(INDEX('Facturi emise'!$I$5:$I$1004,MATCH(N858&amp;"|"&amp;D858,'Facturi emise'!$A$5:$A$1004,0)),""))</f>
        <v/>
      </c>
      <c r="H858" s="6"/>
      <c r="I858" s="14" t="str">
        <f>IF(OR(N858="",D858=""),"",IFERROR(INDEX('Facturi emise'!$J$5:$J$1004,MATCH(N858&amp;"|"&amp;D858,'Facturi emise'!$A$5:$A$1004,0)),""))</f>
        <v/>
      </c>
      <c r="J858" s="25" t="str">
        <f>IF(OR(N858="",D858=""),"",IFERROR(INDEX('Facturi emise'!$K$5:$K$1004,MATCH(N858&amp;"|"&amp;D858,'Facturi emise'!$A$5:$A$1004,0)),""))</f>
        <v/>
      </c>
      <c r="K858" s="26" t="str">
        <f t="shared" si="40"/>
        <v/>
      </c>
      <c r="L858" s="26" t="str">
        <f t="shared" si="41"/>
        <v/>
      </c>
      <c r="M858" s="27" t="str">
        <f>IF(B858="","",TRIM(IF(N858="","Factura storno nu există în registru. ",IF(ISNA(MATCH(N858&amp;"|"&amp;D858,'Facturi emise'!$A$5:$A$1004,0)),"Linia nu există în factura inițială. ",""))&amp;IF(N(H858)&lt;=0,"Lipsește cantitatea stornată. ","")&amp;IF(AND(N(I858)=IFERROR(INDEX('Facturi emise'!$J$5:$J$1004,MATCH(N858&amp;"|"&amp;D858,'Facturi emise'!$A$5:$A$1004,0)),0),SUMIFS($H$5:$H$1004,$N$5:$N$1004,N858,$D$5:$D$1004,D858,$I$5:$I$1004,I858)&gt;N(G858)),"Stornezi mai mult decât s-a facturat. ","")&amp;IF(AND(N(I858)&gt;0,N(I858)&lt;IFERROR(INDEX('Facturi emise'!$J$5:$J$1004,MATCH(N858&amp;"|"&amp;D858,'Facturi emise'!$A$5:$A$1004,0)),0)),"Reducere de preț pe unitate. ","")))</f>
        <v/>
      </c>
      <c r="N858" s="28" t="str">
        <f>IF(B858="","",IFERROR(INDEX('Registru stornări'!$D$5:$D$304,MATCH(B858,'Registru stornări'!$B$5:$B$304,0)),""))</f>
        <v/>
      </c>
    </row>
    <row r="859" spans="1:14" x14ac:dyDescent="0.2">
      <c r="A859" s="1" t="str">
        <f t="shared" si="39"/>
        <v/>
      </c>
      <c r="B859" s="9"/>
      <c r="C859" s="10" t="str">
        <f>IF(B859="","",COUNTIF(INDEX($B:$B,5):B859,B859))</f>
        <v/>
      </c>
      <c r="D859" s="9"/>
      <c r="E859" s="24" t="str">
        <f>IF(OR(N859="",D859=""),"",IFERROR(INDEX('Facturi emise'!$G$5:$G$1004,MATCH(N859&amp;"|"&amp;D859,'Facturi emise'!$A$5:$A$1004,0)),""))</f>
        <v/>
      </c>
      <c r="F859" s="10" t="str">
        <f>IF(OR(N859="",D859=""),"",IFERROR(INDEX('Facturi emise'!$H$5:$H$1004,MATCH(N859&amp;"|"&amp;D859,'Facturi emise'!$A$5:$A$1004,0)),""))</f>
        <v/>
      </c>
      <c r="G859" s="24" t="str">
        <f>IF(OR(N859="",D859=""),"",IFERROR(INDEX('Facturi emise'!$I$5:$I$1004,MATCH(N859&amp;"|"&amp;D859,'Facturi emise'!$A$5:$A$1004,0)),""))</f>
        <v/>
      </c>
      <c r="H859" s="6"/>
      <c r="I859" s="14" t="str">
        <f>IF(OR(N859="",D859=""),"",IFERROR(INDEX('Facturi emise'!$J$5:$J$1004,MATCH(N859&amp;"|"&amp;D859,'Facturi emise'!$A$5:$A$1004,0)),""))</f>
        <v/>
      </c>
      <c r="J859" s="25" t="str">
        <f>IF(OR(N859="",D859=""),"",IFERROR(INDEX('Facturi emise'!$K$5:$K$1004,MATCH(N859&amp;"|"&amp;D859,'Facturi emise'!$A$5:$A$1004,0)),""))</f>
        <v/>
      </c>
      <c r="K859" s="26" t="str">
        <f t="shared" si="40"/>
        <v/>
      </c>
      <c r="L859" s="26" t="str">
        <f t="shared" si="41"/>
        <v/>
      </c>
      <c r="M859" s="27" t="str">
        <f>IF(B859="","",TRIM(IF(N859="","Factura storno nu există în registru. ",IF(ISNA(MATCH(N859&amp;"|"&amp;D859,'Facturi emise'!$A$5:$A$1004,0)),"Linia nu există în factura inițială. ",""))&amp;IF(N(H859)&lt;=0,"Lipsește cantitatea stornată. ","")&amp;IF(AND(N(I859)=IFERROR(INDEX('Facturi emise'!$J$5:$J$1004,MATCH(N859&amp;"|"&amp;D859,'Facturi emise'!$A$5:$A$1004,0)),0),SUMIFS($H$5:$H$1004,$N$5:$N$1004,N859,$D$5:$D$1004,D859,$I$5:$I$1004,I859)&gt;N(G859)),"Stornezi mai mult decât s-a facturat. ","")&amp;IF(AND(N(I859)&gt;0,N(I859)&lt;IFERROR(INDEX('Facturi emise'!$J$5:$J$1004,MATCH(N859&amp;"|"&amp;D859,'Facturi emise'!$A$5:$A$1004,0)),0)),"Reducere de preț pe unitate. ","")))</f>
        <v/>
      </c>
      <c r="N859" s="28" t="str">
        <f>IF(B859="","",IFERROR(INDEX('Registru stornări'!$D$5:$D$304,MATCH(B859,'Registru stornări'!$B$5:$B$304,0)),""))</f>
        <v/>
      </c>
    </row>
    <row r="860" spans="1:14" x14ac:dyDescent="0.2">
      <c r="A860" s="1" t="str">
        <f t="shared" si="39"/>
        <v/>
      </c>
      <c r="B860" s="9"/>
      <c r="C860" s="10" t="str">
        <f>IF(B860="","",COUNTIF(INDEX($B:$B,5):B860,B860))</f>
        <v/>
      </c>
      <c r="D860" s="9"/>
      <c r="E860" s="24" t="str">
        <f>IF(OR(N860="",D860=""),"",IFERROR(INDEX('Facturi emise'!$G$5:$G$1004,MATCH(N860&amp;"|"&amp;D860,'Facturi emise'!$A$5:$A$1004,0)),""))</f>
        <v/>
      </c>
      <c r="F860" s="10" t="str">
        <f>IF(OR(N860="",D860=""),"",IFERROR(INDEX('Facturi emise'!$H$5:$H$1004,MATCH(N860&amp;"|"&amp;D860,'Facturi emise'!$A$5:$A$1004,0)),""))</f>
        <v/>
      </c>
      <c r="G860" s="24" t="str">
        <f>IF(OR(N860="",D860=""),"",IFERROR(INDEX('Facturi emise'!$I$5:$I$1004,MATCH(N860&amp;"|"&amp;D860,'Facturi emise'!$A$5:$A$1004,0)),""))</f>
        <v/>
      </c>
      <c r="H860" s="6"/>
      <c r="I860" s="14" t="str">
        <f>IF(OR(N860="",D860=""),"",IFERROR(INDEX('Facturi emise'!$J$5:$J$1004,MATCH(N860&amp;"|"&amp;D860,'Facturi emise'!$A$5:$A$1004,0)),""))</f>
        <v/>
      </c>
      <c r="J860" s="25" t="str">
        <f>IF(OR(N860="",D860=""),"",IFERROR(INDEX('Facturi emise'!$K$5:$K$1004,MATCH(N860&amp;"|"&amp;D860,'Facturi emise'!$A$5:$A$1004,0)),""))</f>
        <v/>
      </c>
      <c r="K860" s="26" t="str">
        <f t="shared" si="40"/>
        <v/>
      </c>
      <c r="L860" s="26" t="str">
        <f t="shared" si="41"/>
        <v/>
      </c>
      <c r="M860" s="27" t="str">
        <f>IF(B860="","",TRIM(IF(N860="","Factura storno nu există în registru. ",IF(ISNA(MATCH(N860&amp;"|"&amp;D860,'Facturi emise'!$A$5:$A$1004,0)),"Linia nu există în factura inițială. ",""))&amp;IF(N(H860)&lt;=0,"Lipsește cantitatea stornată. ","")&amp;IF(AND(N(I860)=IFERROR(INDEX('Facturi emise'!$J$5:$J$1004,MATCH(N860&amp;"|"&amp;D860,'Facturi emise'!$A$5:$A$1004,0)),0),SUMIFS($H$5:$H$1004,$N$5:$N$1004,N860,$D$5:$D$1004,D860,$I$5:$I$1004,I860)&gt;N(G860)),"Stornezi mai mult decât s-a facturat. ","")&amp;IF(AND(N(I860)&gt;0,N(I860)&lt;IFERROR(INDEX('Facturi emise'!$J$5:$J$1004,MATCH(N860&amp;"|"&amp;D860,'Facturi emise'!$A$5:$A$1004,0)),0)),"Reducere de preț pe unitate. ","")))</f>
        <v/>
      </c>
      <c r="N860" s="28" t="str">
        <f>IF(B860="","",IFERROR(INDEX('Registru stornări'!$D$5:$D$304,MATCH(B860,'Registru stornări'!$B$5:$B$304,0)),""))</f>
        <v/>
      </c>
    </row>
    <row r="861" spans="1:14" x14ac:dyDescent="0.2">
      <c r="A861" s="1" t="str">
        <f t="shared" si="39"/>
        <v/>
      </c>
      <c r="B861" s="9"/>
      <c r="C861" s="10" t="str">
        <f>IF(B861="","",COUNTIF(INDEX($B:$B,5):B861,B861))</f>
        <v/>
      </c>
      <c r="D861" s="9"/>
      <c r="E861" s="24" t="str">
        <f>IF(OR(N861="",D861=""),"",IFERROR(INDEX('Facturi emise'!$G$5:$G$1004,MATCH(N861&amp;"|"&amp;D861,'Facturi emise'!$A$5:$A$1004,0)),""))</f>
        <v/>
      </c>
      <c r="F861" s="10" t="str">
        <f>IF(OR(N861="",D861=""),"",IFERROR(INDEX('Facturi emise'!$H$5:$H$1004,MATCH(N861&amp;"|"&amp;D861,'Facturi emise'!$A$5:$A$1004,0)),""))</f>
        <v/>
      </c>
      <c r="G861" s="24" t="str">
        <f>IF(OR(N861="",D861=""),"",IFERROR(INDEX('Facturi emise'!$I$5:$I$1004,MATCH(N861&amp;"|"&amp;D861,'Facturi emise'!$A$5:$A$1004,0)),""))</f>
        <v/>
      </c>
      <c r="H861" s="6"/>
      <c r="I861" s="14" t="str">
        <f>IF(OR(N861="",D861=""),"",IFERROR(INDEX('Facturi emise'!$J$5:$J$1004,MATCH(N861&amp;"|"&amp;D861,'Facturi emise'!$A$5:$A$1004,0)),""))</f>
        <v/>
      </c>
      <c r="J861" s="25" t="str">
        <f>IF(OR(N861="",D861=""),"",IFERROR(INDEX('Facturi emise'!$K$5:$K$1004,MATCH(N861&amp;"|"&amp;D861,'Facturi emise'!$A$5:$A$1004,0)),""))</f>
        <v/>
      </c>
      <c r="K861" s="26" t="str">
        <f t="shared" si="40"/>
        <v/>
      </c>
      <c r="L861" s="26" t="str">
        <f t="shared" si="41"/>
        <v/>
      </c>
      <c r="M861" s="27" t="str">
        <f>IF(B861="","",TRIM(IF(N861="","Factura storno nu există în registru. ",IF(ISNA(MATCH(N861&amp;"|"&amp;D861,'Facturi emise'!$A$5:$A$1004,0)),"Linia nu există în factura inițială. ",""))&amp;IF(N(H861)&lt;=0,"Lipsește cantitatea stornată. ","")&amp;IF(AND(N(I861)=IFERROR(INDEX('Facturi emise'!$J$5:$J$1004,MATCH(N861&amp;"|"&amp;D861,'Facturi emise'!$A$5:$A$1004,0)),0),SUMIFS($H$5:$H$1004,$N$5:$N$1004,N861,$D$5:$D$1004,D861,$I$5:$I$1004,I861)&gt;N(G861)),"Stornezi mai mult decât s-a facturat. ","")&amp;IF(AND(N(I861)&gt;0,N(I861)&lt;IFERROR(INDEX('Facturi emise'!$J$5:$J$1004,MATCH(N861&amp;"|"&amp;D861,'Facturi emise'!$A$5:$A$1004,0)),0)),"Reducere de preț pe unitate. ","")))</f>
        <v/>
      </c>
      <c r="N861" s="28" t="str">
        <f>IF(B861="","",IFERROR(INDEX('Registru stornări'!$D$5:$D$304,MATCH(B861,'Registru stornări'!$B$5:$B$304,0)),""))</f>
        <v/>
      </c>
    </row>
    <row r="862" spans="1:14" x14ac:dyDescent="0.2">
      <c r="A862" s="1" t="str">
        <f t="shared" si="39"/>
        <v/>
      </c>
      <c r="B862" s="9"/>
      <c r="C862" s="10" t="str">
        <f>IF(B862="","",COUNTIF(INDEX($B:$B,5):B862,B862))</f>
        <v/>
      </c>
      <c r="D862" s="9"/>
      <c r="E862" s="24" t="str">
        <f>IF(OR(N862="",D862=""),"",IFERROR(INDEX('Facturi emise'!$G$5:$G$1004,MATCH(N862&amp;"|"&amp;D862,'Facturi emise'!$A$5:$A$1004,0)),""))</f>
        <v/>
      </c>
      <c r="F862" s="10" t="str">
        <f>IF(OR(N862="",D862=""),"",IFERROR(INDEX('Facturi emise'!$H$5:$H$1004,MATCH(N862&amp;"|"&amp;D862,'Facturi emise'!$A$5:$A$1004,0)),""))</f>
        <v/>
      </c>
      <c r="G862" s="24" t="str">
        <f>IF(OR(N862="",D862=""),"",IFERROR(INDEX('Facturi emise'!$I$5:$I$1004,MATCH(N862&amp;"|"&amp;D862,'Facturi emise'!$A$5:$A$1004,0)),""))</f>
        <v/>
      </c>
      <c r="H862" s="6"/>
      <c r="I862" s="14" t="str">
        <f>IF(OR(N862="",D862=""),"",IFERROR(INDEX('Facturi emise'!$J$5:$J$1004,MATCH(N862&amp;"|"&amp;D862,'Facturi emise'!$A$5:$A$1004,0)),""))</f>
        <v/>
      </c>
      <c r="J862" s="25" t="str">
        <f>IF(OR(N862="",D862=""),"",IFERROR(INDEX('Facturi emise'!$K$5:$K$1004,MATCH(N862&amp;"|"&amp;D862,'Facturi emise'!$A$5:$A$1004,0)),""))</f>
        <v/>
      </c>
      <c r="K862" s="26" t="str">
        <f t="shared" si="40"/>
        <v/>
      </c>
      <c r="L862" s="26" t="str">
        <f t="shared" si="41"/>
        <v/>
      </c>
      <c r="M862" s="27" t="str">
        <f>IF(B862="","",TRIM(IF(N862="","Factura storno nu există în registru. ",IF(ISNA(MATCH(N862&amp;"|"&amp;D862,'Facturi emise'!$A$5:$A$1004,0)),"Linia nu există în factura inițială. ",""))&amp;IF(N(H862)&lt;=0,"Lipsește cantitatea stornată. ","")&amp;IF(AND(N(I862)=IFERROR(INDEX('Facturi emise'!$J$5:$J$1004,MATCH(N862&amp;"|"&amp;D862,'Facturi emise'!$A$5:$A$1004,0)),0),SUMIFS($H$5:$H$1004,$N$5:$N$1004,N862,$D$5:$D$1004,D862,$I$5:$I$1004,I862)&gt;N(G862)),"Stornezi mai mult decât s-a facturat. ","")&amp;IF(AND(N(I862)&gt;0,N(I862)&lt;IFERROR(INDEX('Facturi emise'!$J$5:$J$1004,MATCH(N862&amp;"|"&amp;D862,'Facturi emise'!$A$5:$A$1004,0)),0)),"Reducere de preț pe unitate. ","")))</f>
        <v/>
      </c>
      <c r="N862" s="28" t="str">
        <f>IF(B862="","",IFERROR(INDEX('Registru stornări'!$D$5:$D$304,MATCH(B862,'Registru stornări'!$B$5:$B$304,0)),""))</f>
        <v/>
      </c>
    </row>
    <row r="863" spans="1:14" x14ac:dyDescent="0.2">
      <c r="A863" s="1" t="str">
        <f t="shared" si="39"/>
        <v/>
      </c>
      <c r="B863" s="9"/>
      <c r="C863" s="10" t="str">
        <f>IF(B863="","",COUNTIF(INDEX($B:$B,5):B863,B863))</f>
        <v/>
      </c>
      <c r="D863" s="9"/>
      <c r="E863" s="24" t="str">
        <f>IF(OR(N863="",D863=""),"",IFERROR(INDEX('Facturi emise'!$G$5:$G$1004,MATCH(N863&amp;"|"&amp;D863,'Facturi emise'!$A$5:$A$1004,0)),""))</f>
        <v/>
      </c>
      <c r="F863" s="10" t="str">
        <f>IF(OR(N863="",D863=""),"",IFERROR(INDEX('Facturi emise'!$H$5:$H$1004,MATCH(N863&amp;"|"&amp;D863,'Facturi emise'!$A$5:$A$1004,0)),""))</f>
        <v/>
      </c>
      <c r="G863" s="24" t="str">
        <f>IF(OR(N863="",D863=""),"",IFERROR(INDEX('Facturi emise'!$I$5:$I$1004,MATCH(N863&amp;"|"&amp;D863,'Facturi emise'!$A$5:$A$1004,0)),""))</f>
        <v/>
      </c>
      <c r="H863" s="6"/>
      <c r="I863" s="14" t="str">
        <f>IF(OR(N863="",D863=""),"",IFERROR(INDEX('Facturi emise'!$J$5:$J$1004,MATCH(N863&amp;"|"&amp;D863,'Facturi emise'!$A$5:$A$1004,0)),""))</f>
        <v/>
      </c>
      <c r="J863" s="25" t="str">
        <f>IF(OR(N863="",D863=""),"",IFERROR(INDEX('Facturi emise'!$K$5:$K$1004,MATCH(N863&amp;"|"&amp;D863,'Facturi emise'!$A$5:$A$1004,0)),""))</f>
        <v/>
      </c>
      <c r="K863" s="26" t="str">
        <f t="shared" si="40"/>
        <v/>
      </c>
      <c r="L863" s="26" t="str">
        <f t="shared" si="41"/>
        <v/>
      </c>
      <c r="M863" s="27" t="str">
        <f>IF(B863="","",TRIM(IF(N863="","Factura storno nu există în registru. ",IF(ISNA(MATCH(N863&amp;"|"&amp;D863,'Facturi emise'!$A$5:$A$1004,0)),"Linia nu există în factura inițială. ",""))&amp;IF(N(H863)&lt;=0,"Lipsește cantitatea stornată. ","")&amp;IF(AND(N(I863)=IFERROR(INDEX('Facturi emise'!$J$5:$J$1004,MATCH(N863&amp;"|"&amp;D863,'Facturi emise'!$A$5:$A$1004,0)),0),SUMIFS($H$5:$H$1004,$N$5:$N$1004,N863,$D$5:$D$1004,D863,$I$5:$I$1004,I863)&gt;N(G863)),"Stornezi mai mult decât s-a facturat. ","")&amp;IF(AND(N(I863)&gt;0,N(I863)&lt;IFERROR(INDEX('Facturi emise'!$J$5:$J$1004,MATCH(N863&amp;"|"&amp;D863,'Facturi emise'!$A$5:$A$1004,0)),0)),"Reducere de preț pe unitate. ","")))</f>
        <v/>
      </c>
      <c r="N863" s="28" t="str">
        <f>IF(B863="","",IFERROR(INDEX('Registru stornări'!$D$5:$D$304,MATCH(B863,'Registru stornări'!$B$5:$B$304,0)),""))</f>
        <v/>
      </c>
    </row>
    <row r="864" spans="1:14" x14ac:dyDescent="0.2">
      <c r="A864" s="1" t="str">
        <f t="shared" si="39"/>
        <v/>
      </c>
      <c r="B864" s="9"/>
      <c r="C864" s="10" t="str">
        <f>IF(B864="","",COUNTIF(INDEX($B:$B,5):B864,B864))</f>
        <v/>
      </c>
      <c r="D864" s="9"/>
      <c r="E864" s="24" t="str">
        <f>IF(OR(N864="",D864=""),"",IFERROR(INDEX('Facturi emise'!$G$5:$G$1004,MATCH(N864&amp;"|"&amp;D864,'Facturi emise'!$A$5:$A$1004,0)),""))</f>
        <v/>
      </c>
      <c r="F864" s="10" t="str">
        <f>IF(OR(N864="",D864=""),"",IFERROR(INDEX('Facturi emise'!$H$5:$H$1004,MATCH(N864&amp;"|"&amp;D864,'Facturi emise'!$A$5:$A$1004,0)),""))</f>
        <v/>
      </c>
      <c r="G864" s="24" t="str">
        <f>IF(OR(N864="",D864=""),"",IFERROR(INDEX('Facturi emise'!$I$5:$I$1004,MATCH(N864&amp;"|"&amp;D864,'Facturi emise'!$A$5:$A$1004,0)),""))</f>
        <v/>
      </c>
      <c r="H864" s="6"/>
      <c r="I864" s="14" t="str">
        <f>IF(OR(N864="",D864=""),"",IFERROR(INDEX('Facturi emise'!$J$5:$J$1004,MATCH(N864&amp;"|"&amp;D864,'Facturi emise'!$A$5:$A$1004,0)),""))</f>
        <v/>
      </c>
      <c r="J864" s="25" t="str">
        <f>IF(OR(N864="",D864=""),"",IFERROR(INDEX('Facturi emise'!$K$5:$K$1004,MATCH(N864&amp;"|"&amp;D864,'Facturi emise'!$A$5:$A$1004,0)),""))</f>
        <v/>
      </c>
      <c r="K864" s="26" t="str">
        <f t="shared" si="40"/>
        <v/>
      </c>
      <c r="L864" s="26" t="str">
        <f t="shared" si="41"/>
        <v/>
      </c>
      <c r="M864" s="27" t="str">
        <f>IF(B864="","",TRIM(IF(N864="","Factura storno nu există în registru. ",IF(ISNA(MATCH(N864&amp;"|"&amp;D864,'Facturi emise'!$A$5:$A$1004,0)),"Linia nu există în factura inițială. ",""))&amp;IF(N(H864)&lt;=0,"Lipsește cantitatea stornată. ","")&amp;IF(AND(N(I864)=IFERROR(INDEX('Facturi emise'!$J$5:$J$1004,MATCH(N864&amp;"|"&amp;D864,'Facturi emise'!$A$5:$A$1004,0)),0),SUMIFS($H$5:$H$1004,$N$5:$N$1004,N864,$D$5:$D$1004,D864,$I$5:$I$1004,I864)&gt;N(G864)),"Stornezi mai mult decât s-a facturat. ","")&amp;IF(AND(N(I864)&gt;0,N(I864)&lt;IFERROR(INDEX('Facturi emise'!$J$5:$J$1004,MATCH(N864&amp;"|"&amp;D864,'Facturi emise'!$A$5:$A$1004,0)),0)),"Reducere de preț pe unitate. ","")))</f>
        <v/>
      </c>
      <c r="N864" s="28" t="str">
        <f>IF(B864="","",IFERROR(INDEX('Registru stornări'!$D$5:$D$304,MATCH(B864,'Registru stornări'!$B$5:$B$304,0)),""))</f>
        <v/>
      </c>
    </row>
    <row r="865" spans="1:14" x14ac:dyDescent="0.2">
      <c r="A865" s="1" t="str">
        <f t="shared" si="39"/>
        <v/>
      </c>
      <c r="B865" s="9"/>
      <c r="C865" s="10" t="str">
        <f>IF(B865="","",COUNTIF(INDEX($B:$B,5):B865,B865))</f>
        <v/>
      </c>
      <c r="D865" s="9"/>
      <c r="E865" s="24" t="str">
        <f>IF(OR(N865="",D865=""),"",IFERROR(INDEX('Facturi emise'!$G$5:$G$1004,MATCH(N865&amp;"|"&amp;D865,'Facturi emise'!$A$5:$A$1004,0)),""))</f>
        <v/>
      </c>
      <c r="F865" s="10" t="str">
        <f>IF(OR(N865="",D865=""),"",IFERROR(INDEX('Facturi emise'!$H$5:$H$1004,MATCH(N865&amp;"|"&amp;D865,'Facturi emise'!$A$5:$A$1004,0)),""))</f>
        <v/>
      </c>
      <c r="G865" s="24" t="str">
        <f>IF(OR(N865="",D865=""),"",IFERROR(INDEX('Facturi emise'!$I$5:$I$1004,MATCH(N865&amp;"|"&amp;D865,'Facturi emise'!$A$5:$A$1004,0)),""))</f>
        <v/>
      </c>
      <c r="H865" s="6"/>
      <c r="I865" s="14" t="str">
        <f>IF(OR(N865="",D865=""),"",IFERROR(INDEX('Facturi emise'!$J$5:$J$1004,MATCH(N865&amp;"|"&amp;D865,'Facturi emise'!$A$5:$A$1004,0)),""))</f>
        <v/>
      </c>
      <c r="J865" s="25" t="str">
        <f>IF(OR(N865="",D865=""),"",IFERROR(INDEX('Facturi emise'!$K$5:$K$1004,MATCH(N865&amp;"|"&amp;D865,'Facturi emise'!$A$5:$A$1004,0)),""))</f>
        <v/>
      </c>
      <c r="K865" s="26" t="str">
        <f t="shared" si="40"/>
        <v/>
      </c>
      <c r="L865" s="26" t="str">
        <f t="shared" si="41"/>
        <v/>
      </c>
      <c r="M865" s="27" t="str">
        <f>IF(B865="","",TRIM(IF(N865="","Factura storno nu există în registru. ",IF(ISNA(MATCH(N865&amp;"|"&amp;D865,'Facturi emise'!$A$5:$A$1004,0)),"Linia nu există în factura inițială. ",""))&amp;IF(N(H865)&lt;=0,"Lipsește cantitatea stornată. ","")&amp;IF(AND(N(I865)=IFERROR(INDEX('Facturi emise'!$J$5:$J$1004,MATCH(N865&amp;"|"&amp;D865,'Facturi emise'!$A$5:$A$1004,0)),0),SUMIFS($H$5:$H$1004,$N$5:$N$1004,N865,$D$5:$D$1004,D865,$I$5:$I$1004,I865)&gt;N(G865)),"Stornezi mai mult decât s-a facturat. ","")&amp;IF(AND(N(I865)&gt;0,N(I865)&lt;IFERROR(INDEX('Facturi emise'!$J$5:$J$1004,MATCH(N865&amp;"|"&amp;D865,'Facturi emise'!$A$5:$A$1004,0)),0)),"Reducere de preț pe unitate. ","")))</f>
        <v/>
      </c>
      <c r="N865" s="28" t="str">
        <f>IF(B865="","",IFERROR(INDEX('Registru stornări'!$D$5:$D$304,MATCH(B865,'Registru stornări'!$B$5:$B$304,0)),""))</f>
        <v/>
      </c>
    </row>
    <row r="866" spans="1:14" x14ac:dyDescent="0.2">
      <c r="A866" s="1" t="str">
        <f t="shared" si="39"/>
        <v/>
      </c>
      <c r="B866" s="9"/>
      <c r="C866" s="10" t="str">
        <f>IF(B866="","",COUNTIF(INDEX($B:$B,5):B866,B866))</f>
        <v/>
      </c>
      <c r="D866" s="9"/>
      <c r="E866" s="24" t="str">
        <f>IF(OR(N866="",D866=""),"",IFERROR(INDEX('Facturi emise'!$G$5:$G$1004,MATCH(N866&amp;"|"&amp;D866,'Facturi emise'!$A$5:$A$1004,0)),""))</f>
        <v/>
      </c>
      <c r="F866" s="10" t="str">
        <f>IF(OR(N866="",D866=""),"",IFERROR(INDEX('Facturi emise'!$H$5:$H$1004,MATCH(N866&amp;"|"&amp;D866,'Facturi emise'!$A$5:$A$1004,0)),""))</f>
        <v/>
      </c>
      <c r="G866" s="24" t="str">
        <f>IF(OR(N866="",D866=""),"",IFERROR(INDEX('Facturi emise'!$I$5:$I$1004,MATCH(N866&amp;"|"&amp;D866,'Facturi emise'!$A$5:$A$1004,0)),""))</f>
        <v/>
      </c>
      <c r="H866" s="6"/>
      <c r="I866" s="14" t="str">
        <f>IF(OR(N866="",D866=""),"",IFERROR(INDEX('Facturi emise'!$J$5:$J$1004,MATCH(N866&amp;"|"&amp;D866,'Facturi emise'!$A$5:$A$1004,0)),""))</f>
        <v/>
      </c>
      <c r="J866" s="25" t="str">
        <f>IF(OR(N866="",D866=""),"",IFERROR(INDEX('Facturi emise'!$K$5:$K$1004,MATCH(N866&amp;"|"&amp;D866,'Facturi emise'!$A$5:$A$1004,0)),""))</f>
        <v/>
      </c>
      <c r="K866" s="26" t="str">
        <f t="shared" si="40"/>
        <v/>
      </c>
      <c r="L866" s="26" t="str">
        <f t="shared" si="41"/>
        <v/>
      </c>
      <c r="M866" s="27" t="str">
        <f>IF(B866="","",TRIM(IF(N866="","Factura storno nu există în registru. ",IF(ISNA(MATCH(N866&amp;"|"&amp;D866,'Facturi emise'!$A$5:$A$1004,0)),"Linia nu există în factura inițială. ",""))&amp;IF(N(H866)&lt;=0,"Lipsește cantitatea stornată. ","")&amp;IF(AND(N(I866)=IFERROR(INDEX('Facturi emise'!$J$5:$J$1004,MATCH(N866&amp;"|"&amp;D866,'Facturi emise'!$A$5:$A$1004,0)),0),SUMIFS($H$5:$H$1004,$N$5:$N$1004,N866,$D$5:$D$1004,D866,$I$5:$I$1004,I866)&gt;N(G866)),"Stornezi mai mult decât s-a facturat. ","")&amp;IF(AND(N(I866)&gt;0,N(I866)&lt;IFERROR(INDEX('Facturi emise'!$J$5:$J$1004,MATCH(N866&amp;"|"&amp;D866,'Facturi emise'!$A$5:$A$1004,0)),0)),"Reducere de preț pe unitate. ","")))</f>
        <v/>
      </c>
      <c r="N866" s="28" t="str">
        <f>IF(B866="","",IFERROR(INDEX('Registru stornări'!$D$5:$D$304,MATCH(B866,'Registru stornări'!$B$5:$B$304,0)),""))</f>
        <v/>
      </c>
    </row>
    <row r="867" spans="1:14" x14ac:dyDescent="0.2">
      <c r="A867" s="1" t="str">
        <f t="shared" si="39"/>
        <v/>
      </c>
      <c r="B867" s="9"/>
      <c r="C867" s="10" t="str">
        <f>IF(B867="","",COUNTIF(INDEX($B:$B,5):B867,B867))</f>
        <v/>
      </c>
      <c r="D867" s="9"/>
      <c r="E867" s="24" t="str">
        <f>IF(OR(N867="",D867=""),"",IFERROR(INDEX('Facturi emise'!$G$5:$G$1004,MATCH(N867&amp;"|"&amp;D867,'Facturi emise'!$A$5:$A$1004,0)),""))</f>
        <v/>
      </c>
      <c r="F867" s="10" t="str">
        <f>IF(OR(N867="",D867=""),"",IFERROR(INDEX('Facturi emise'!$H$5:$H$1004,MATCH(N867&amp;"|"&amp;D867,'Facturi emise'!$A$5:$A$1004,0)),""))</f>
        <v/>
      </c>
      <c r="G867" s="24" t="str">
        <f>IF(OR(N867="",D867=""),"",IFERROR(INDEX('Facturi emise'!$I$5:$I$1004,MATCH(N867&amp;"|"&amp;D867,'Facturi emise'!$A$5:$A$1004,0)),""))</f>
        <v/>
      </c>
      <c r="H867" s="6"/>
      <c r="I867" s="14" t="str">
        <f>IF(OR(N867="",D867=""),"",IFERROR(INDEX('Facturi emise'!$J$5:$J$1004,MATCH(N867&amp;"|"&amp;D867,'Facturi emise'!$A$5:$A$1004,0)),""))</f>
        <v/>
      </c>
      <c r="J867" s="25" t="str">
        <f>IF(OR(N867="",D867=""),"",IFERROR(INDEX('Facturi emise'!$K$5:$K$1004,MATCH(N867&amp;"|"&amp;D867,'Facturi emise'!$A$5:$A$1004,0)),""))</f>
        <v/>
      </c>
      <c r="K867" s="26" t="str">
        <f t="shared" si="40"/>
        <v/>
      </c>
      <c r="L867" s="26" t="str">
        <f t="shared" si="41"/>
        <v/>
      </c>
      <c r="M867" s="27" t="str">
        <f>IF(B867="","",TRIM(IF(N867="","Factura storno nu există în registru. ",IF(ISNA(MATCH(N867&amp;"|"&amp;D867,'Facturi emise'!$A$5:$A$1004,0)),"Linia nu există în factura inițială. ",""))&amp;IF(N(H867)&lt;=0,"Lipsește cantitatea stornată. ","")&amp;IF(AND(N(I867)=IFERROR(INDEX('Facturi emise'!$J$5:$J$1004,MATCH(N867&amp;"|"&amp;D867,'Facturi emise'!$A$5:$A$1004,0)),0),SUMIFS($H$5:$H$1004,$N$5:$N$1004,N867,$D$5:$D$1004,D867,$I$5:$I$1004,I867)&gt;N(G867)),"Stornezi mai mult decât s-a facturat. ","")&amp;IF(AND(N(I867)&gt;0,N(I867)&lt;IFERROR(INDEX('Facturi emise'!$J$5:$J$1004,MATCH(N867&amp;"|"&amp;D867,'Facturi emise'!$A$5:$A$1004,0)),0)),"Reducere de preț pe unitate. ","")))</f>
        <v/>
      </c>
      <c r="N867" s="28" t="str">
        <f>IF(B867="","",IFERROR(INDEX('Registru stornări'!$D$5:$D$304,MATCH(B867,'Registru stornări'!$B$5:$B$304,0)),""))</f>
        <v/>
      </c>
    </row>
    <row r="868" spans="1:14" x14ac:dyDescent="0.2">
      <c r="A868" s="1" t="str">
        <f t="shared" si="39"/>
        <v/>
      </c>
      <c r="B868" s="9"/>
      <c r="C868" s="10" t="str">
        <f>IF(B868="","",COUNTIF(INDEX($B:$B,5):B868,B868))</f>
        <v/>
      </c>
      <c r="D868" s="9"/>
      <c r="E868" s="24" t="str">
        <f>IF(OR(N868="",D868=""),"",IFERROR(INDEX('Facturi emise'!$G$5:$G$1004,MATCH(N868&amp;"|"&amp;D868,'Facturi emise'!$A$5:$A$1004,0)),""))</f>
        <v/>
      </c>
      <c r="F868" s="10" t="str">
        <f>IF(OR(N868="",D868=""),"",IFERROR(INDEX('Facturi emise'!$H$5:$H$1004,MATCH(N868&amp;"|"&amp;D868,'Facturi emise'!$A$5:$A$1004,0)),""))</f>
        <v/>
      </c>
      <c r="G868" s="24" t="str">
        <f>IF(OR(N868="",D868=""),"",IFERROR(INDEX('Facturi emise'!$I$5:$I$1004,MATCH(N868&amp;"|"&amp;D868,'Facturi emise'!$A$5:$A$1004,0)),""))</f>
        <v/>
      </c>
      <c r="H868" s="6"/>
      <c r="I868" s="14" t="str">
        <f>IF(OR(N868="",D868=""),"",IFERROR(INDEX('Facturi emise'!$J$5:$J$1004,MATCH(N868&amp;"|"&amp;D868,'Facturi emise'!$A$5:$A$1004,0)),""))</f>
        <v/>
      </c>
      <c r="J868" s="25" t="str">
        <f>IF(OR(N868="",D868=""),"",IFERROR(INDEX('Facturi emise'!$K$5:$K$1004,MATCH(N868&amp;"|"&amp;D868,'Facturi emise'!$A$5:$A$1004,0)),""))</f>
        <v/>
      </c>
      <c r="K868" s="26" t="str">
        <f t="shared" si="40"/>
        <v/>
      </c>
      <c r="L868" s="26" t="str">
        <f t="shared" si="41"/>
        <v/>
      </c>
      <c r="M868" s="27" t="str">
        <f>IF(B868="","",TRIM(IF(N868="","Factura storno nu există în registru. ",IF(ISNA(MATCH(N868&amp;"|"&amp;D868,'Facturi emise'!$A$5:$A$1004,0)),"Linia nu există în factura inițială. ",""))&amp;IF(N(H868)&lt;=0,"Lipsește cantitatea stornată. ","")&amp;IF(AND(N(I868)=IFERROR(INDEX('Facturi emise'!$J$5:$J$1004,MATCH(N868&amp;"|"&amp;D868,'Facturi emise'!$A$5:$A$1004,0)),0),SUMIFS($H$5:$H$1004,$N$5:$N$1004,N868,$D$5:$D$1004,D868,$I$5:$I$1004,I868)&gt;N(G868)),"Stornezi mai mult decât s-a facturat. ","")&amp;IF(AND(N(I868)&gt;0,N(I868)&lt;IFERROR(INDEX('Facturi emise'!$J$5:$J$1004,MATCH(N868&amp;"|"&amp;D868,'Facturi emise'!$A$5:$A$1004,0)),0)),"Reducere de preț pe unitate. ","")))</f>
        <v/>
      </c>
      <c r="N868" s="28" t="str">
        <f>IF(B868="","",IFERROR(INDEX('Registru stornări'!$D$5:$D$304,MATCH(B868,'Registru stornări'!$B$5:$B$304,0)),""))</f>
        <v/>
      </c>
    </row>
    <row r="869" spans="1:14" x14ac:dyDescent="0.2">
      <c r="A869" s="1" t="str">
        <f t="shared" si="39"/>
        <v/>
      </c>
      <c r="B869" s="9"/>
      <c r="C869" s="10" t="str">
        <f>IF(B869="","",COUNTIF(INDEX($B:$B,5):B869,B869))</f>
        <v/>
      </c>
      <c r="D869" s="9"/>
      <c r="E869" s="24" t="str">
        <f>IF(OR(N869="",D869=""),"",IFERROR(INDEX('Facturi emise'!$G$5:$G$1004,MATCH(N869&amp;"|"&amp;D869,'Facturi emise'!$A$5:$A$1004,0)),""))</f>
        <v/>
      </c>
      <c r="F869" s="10" t="str">
        <f>IF(OR(N869="",D869=""),"",IFERROR(INDEX('Facturi emise'!$H$5:$H$1004,MATCH(N869&amp;"|"&amp;D869,'Facturi emise'!$A$5:$A$1004,0)),""))</f>
        <v/>
      </c>
      <c r="G869" s="24" t="str">
        <f>IF(OR(N869="",D869=""),"",IFERROR(INDEX('Facturi emise'!$I$5:$I$1004,MATCH(N869&amp;"|"&amp;D869,'Facturi emise'!$A$5:$A$1004,0)),""))</f>
        <v/>
      </c>
      <c r="H869" s="6"/>
      <c r="I869" s="14" t="str">
        <f>IF(OR(N869="",D869=""),"",IFERROR(INDEX('Facturi emise'!$J$5:$J$1004,MATCH(N869&amp;"|"&amp;D869,'Facturi emise'!$A$5:$A$1004,0)),""))</f>
        <v/>
      </c>
      <c r="J869" s="25" t="str">
        <f>IF(OR(N869="",D869=""),"",IFERROR(INDEX('Facturi emise'!$K$5:$K$1004,MATCH(N869&amp;"|"&amp;D869,'Facturi emise'!$A$5:$A$1004,0)),""))</f>
        <v/>
      </c>
      <c r="K869" s="26" t="str">
        <f t="shared" si="40"/>
        <v/>
      </c>
      <c r="L869" s="26" t="str">
        <f t="shared" si="41"/>
        <v/>
      </c>
      <c r="M869" s="27" t="str">
        <f>IF(B869="","",TRIM(IF(N869="","Factura storno nu există în registru. ",IF(ISNA(MATCH(N869&amp;"|"&amp;D869,'Facturi emise'!$A$5:$A$1004,0)),"Linia nu există în factura inițială. ",""))&amp;IF(N(H869)&lt;=0,"Lipsește cantitatea stornată. ","")&amp;IF(AND(N(I869)=IFERROR(INDEX('Facturi emise'!$J$5:$J$1004,MATCH(N869&amp;"|"&amp;D869,'Facturi emise'!$A$5:$A$1004,0)),0),SUMIFS($H$5:$H$1004,$N$5:$N$1004,N869,$D$5:$D$1004,D869,$I$5:$I$1004,I869)&gt;N(G869)),"Stornezi mai mult decât s-a facturat. ","")&amp;IF(AND(N(I869)&gt;0,N(I869)&lt;IFERROR(INDEX('Facturi emise'!$J$5:$J$1004,MATCH(N869&amp;"|"&amp;D869,'Facturi emise'!$A$5:$A$1004,0)),0)),"Reducere de preț pe unitate. ","")))</f>
        <v/>
      </c>
      <c r="N869" s="28" t="str">
        <f>IF(B869="","",IFERROR(INDEX('Registru stornări'!$D$5:$D$304,MATCH(B869,'Registru stornări'!$B$5:$B$304,0)),""))</f>
        <v/>
      </c>
    </row>
    <row r="870" spans="1:14" x14ac:dyDescent="0.2">
      <c r="A870" s="1" t="str">
        <f t="shared" si="39"/>
        <v/>
      </c>
      <c r="B870" s="9"/>
      <c r="C870" s="10" t="str">
        <f>IF(B870="","",COUNTIF(INDEX($B:$B,5):B870,B870))</f>
        <v/>
      </c>
      <c r="D870" s="9"/>
      <c r="E870" s="24" t="str">
        <f>IF(OR(N870="",D870=""),"",IFERROR(INDEX('Facturi emise'!$G$5:$G$1004,MATCH(N870&amp;"|"&amp;D870,'Facturi emise'!$A$5:$A$1004,0)),""))</f>
        <v/>
      </c>
      <c r="F870" s="10" t="str">
        <f>IF(OR(N870="",D870=""),"",IFERROR(INDEX('Facturi emise'!$H$5:$H$1004,MATCH(N870&amp;"|"&amp;D870,'Facturi emise'!$A$5:$A$1004,0)),""))</f>
        <v/>
      </c>
      <c r="G870" s="24" t="str">
        <f>IF(OR(N870="",D870=""),"",IFERROR(INDEX('Facturi emise'!$I$5:$I$1004,MATCH(N870&amp;"|"&amp;D870,'Facturi emise'!$A$5:$A$1004,0)),""))</f>
        <v/>
      </c>
      <c r="H870" s="6"/>
      <c r="I870" s="14" t="str">
        <f>IF(OR(N870="",D870=""),"",IFERROR(INDEX('Facturi emise'!$J$5:$J$1004,MATCH(N870&amp;"|"&amp;D870,'Facturi emise'!$A$5:$A$1004,0)),""))</f>
        <v/>
      </c>
      <c r="J870" s="25" t="str">
        <f>IF(OR(N870="",D870=""),"",IFERROR(INDEX('Facturi emise'!$K$5:$K$1004,MATCH(N870&amp;"|"&amp;D870,'Facturi emise'!$A$5:$A$1004,0)),""))</f>
        <v/>
      </c>
      <c r="K870" s="26" t="str">
        <f t="shared" si="40"/>
        <v/>
      </c>
      <c r="L870" s="26" t="str">
        <f t="shared" si="41"/>
        <v/>
      </c>
      <c r="M870" s="27" t="str">
        <f>IF(B870="","",TRIM(IF(N870="","Factura storno nu există în registru. ",IF(ISNA(MATCH(N870&amp;"|"&amp;D870,'Facturi emise'!$A$5:$A$1004,0)),"Linia nu există în factura inițială. ",""))&amp;IF(N(H870)&lt;=0,"Lipsește cantitatea stornată. ","")&amp;IF(AND(N(I870)=IFERROR(INDEX('Facturi emise'!$J$5:$J$1004,MATCH(N870&amp;"|"&amp;D870,'Facturi emise'!$A$5:$A$1004,0)),0),SUMIFS($H$5:$H$1004,$N$5:$N$1004,N870,$D$5:$D$1004,D870,$I$5:$I$1004,I870)&gt;N(G870)),"Stornezi mai mult decât s-a facturat. ","")&amp;IF(AND(N(I870)&gt;0,N(I870)&lt;IFERROR(INDEX('Facturi emise'!$J$5:$J$1004,MATCH(N870&amp;"|"&amp;D870,'Facturi emise'!$A$5:$A$1004,0)),0)),"Reducere de preț pe unitate. ","")))</f>
        <v/>
      </c>
      <c r="N870" s="28" t="str">
        <f>IF(B870="","",IFERROR(INDEX('Registru stornări'!$D$5:$D$304,MATCH(B870,'Registru stornări'!$B$5:$B$304,0)),""))</f>
        <v/>
      </c>
    </row>
    <row r="871" spans="1:14" x14ac:dyDescent="0.2">
      <c r="A871" s="1" t="str">
        <f t="shared" si="39"/>
        <v/>
      </c>
      <c r="B871" s="9"/>
      <c r="C871" s="10" t="str">
        <f>IF(B871="","",COUNTIF(INDEX($B:$B,5):B871,B871))</f>
        <v/>
      </c>
      <c r="D871" s="9"/>
      <c r="E871" s="24" t="str">
        <f>IF(OR(N871="",D871=""),"",IFERROR(INDEX('Facturi emise'!$G$5:$G$1004,MATCH(N871&amp;"|"&amp;D871,'Facturi emise'!$A$5:$A$1004,0)),""))</f>
        <v/>
      </c>
      <c r="F871" s="10" t="str">
        <f>IF(OR(N871="",D871=""),"",IFERROR(INDEX('Facturi emise'!$H$5:$H$1004,MATCH(N871&amp;"|"&amp;D871,'Facturi emise'!$A$5:$A$1004,0)),""))</f>
        <v/>
      </c>
      <c r="G871" s="24" t="str">
        <f>IF(OR(N871="",D871=""),"",IFERROR(INDEX('Facturi emise'!$I$5:$I$1004,MATCH(N871&amp;"|"&amp;D871,'Facturi emise'!$A$5:$A$1004,0)),""))</f>
        <v/>
      </c>
      <c r="H871" s="6"/>
      <c r="I871" s="14" t="str">
        <f>IF(OR(N871="",D871=""),"",IFERROR(INDEX('Facturi emise'!$J$5:$J$1004,MATCH(N871&amp;"|"&amp;D871,'Facturi emise'!$A$5:$A$1004,0)),""))</f>
        <v/>
      </c>
      <c r="J871" s="25" t="str">
        <f>IF(OR(N871="",D871=""),"",IFERROR(INDEX('Facturi emise'!$K$5:$K$1004,MATCH(N871&amp;"|"&amp;D871,'Facturi emise'!$A$5:$A$1004,0)),""))</f>
        <v/>
      </c>
      <c r="K871" s="26" t="str">
        <f t="shared" si="40"/>
        <v/>
      </c>
      <c r="L871" s="26" t="str">
        <f t="shared" si="41"/>
        <v/>
      </c>
      <c r="M871" s="27" t="str">
        <f>IF(B871="","",TRIM(IF(N871="","Factura storno nu există în registru. ",IF(ISNA(MATCH(N871&amp;"|"&amp;D871,'Facturi emise'!$A$5:$A$1004,0)),"Linia nu există în factura inițială. ",""))&amp;IF(N(H871)&lt;=0,"Lipsește cantitatea stornată. ","")&amp;IF(AND(N(I871)=IFERROR(INDEX('Facturi emise'!$J$5:$J$1004,MATCH(N871&amp;"|"&amp;D871,'Facturi emise'!$A$5:$A$1004,0)),0),SUMIFS($H$5:$H$1004,$N$5:$N$1004,N871,$D$5:$D$1004,D871,$I$5:$I$1004,I871)&gt;N(G871)),"Stornezi mai mult decât s-a facturat. ","")&amp;IF(AND(N(I871)&gt;0,N(I871)&lt;IFERROR(INDEX('Facturi emise'!$J$5:$J$1004,MATCH(N871&amp;"|"&amp;D871,'Facturi emise'!$A$5:$A$1004,0)),0)),"Reducere de preț pe unitate. ","")))</f>
        <v/>
      </c>
      <c r="N871" s="28" t="str">
        <f>IF(B871="","",IFERROR(INDEX('Registru stornări'!$D$5:$D$304,MATCH(B871,'Registru stornări'!$B$5:$B$304,0)),""))</f>
        <v/>
      </c>
    </row>
    <row r="872" spans="1:14" x14ac:dyDescent="0.2">
      <c r="A872" s="1" t="str">
        <f t="shared" si="39"/>
        <v/>
      </c>
      <c r="B872" s="9"/>
      <c r="C872" s="10" t="str">
        <f>IF(B872="","",COUNTIF(INDEX($B:$B,5):B872,B872))</f>
        <v/>
      </c>
      <c r="D872" s="9"/>
      <c r="E872" s="24" t="str">
        <f>IF(OR(N872="",D872=""),"",IFERROR(INDEX('Facturi emise'!$G$5:$G$1004,MATCH(N872&amp;"|"&amp;D872,'Facturi emise'!$A$5:$A$1004,0)),""))</f>
        <v/>
      </c>
      <c r="F872" s="10" t="str">
        <f>IF(OR(N872="",D872=""),"",IFERROR(INDEX('Facturi emise'!$H$5:$H$1004,MATCH(N872&amp;"|"&amp;D872,'Facturi emise'!$A$5:$A$1004,0)),""))</f>
        <v/>
      </c>
      <c r="G872" s="24" t="str">
        <f>IF(OR(N872="",D872=""),"",IFERROR(INDEX('Facturi emise'!$I$5:$I$1004,MATCH(N872&amp;"|"&amp;D872,'Facturi emise'!$A$5:$A$1004,0)),""))</f>
        <v/>
      </c>
      <c r="H872" s="6"/>
      <c r="I872" s="14" t="str">
        <f>IF(OR(N872="",D872=""),"",IFERROR(INDEX('Facturi emise'!$J$5:$J$1004,MATCH(N872&amp;"|"&amp;D872,'Facturi emise'!$A$5:$A$1004,0)),""))</f>
        <v/>
      </c>
      <c r="J872" s="25" t="str">
        <f>IF(OR(N872="",D872=""),"",IFERROR(INDEX('Facturi emise'!$K$5:$K$1004,MATCH(N872&amp;"|"&amp;D872,'Facturi emise'!$A$5:$A$1004,0)),""))</f>
        <v/>
      </c>
      <c r="K872" s="26" t="str">
        <f t="shared" si="40"/>
        <v/>
      </c>
      <c r="L872" s="26" t="str">
        <f t="shared" si="41"/>
        <v/>
      </c>
      <c r="M872" s="27" t="str">
        <f>IF(B872="","",TRIM(IF(N872="","Factura storno nu există în registru. ",IF(ISNA(MATCH(N872&amp;"|"&amp;D872,'Facturi emise'!$A$5:$A$1004,0)),"Linia nu există în factura inițială. ",""))&amp;IF(N(H872)&lt;=0,"Lipsește cantitatea stornată. ","")&amp;IF(AND(N(I872)=IFERROR(INDEX('Facturi emise'!$J$5:$J$1004,MATCH(N872&amp;"|"&amp;D872,'Facturi emise'!$A$5:$A$1004,0)),0),SUMIFS($H$5:$H$1004,$N$5:$N$1004,N872,$D$5:$D$1004,D872,$I$5:$I$1004,I872)&gt;N(G872)),"Stornezi mai mult decât s-a facturat. ","")&amp;IF(AND(N(I872)&gt;0,N(I872)&lt;IFERROR(INDEX('Facturi emise'!$J$5:$J$1004,MATCH(N872&amp;"|"&amp;D872,'Facturi emise'!$A$5:$A$1004,0)),0)),"Reducere de preț pe unitate. ","")))</f>
        <v/>
      </c>
      <c r="N872" s="28" t="str">
        <f>IF(B872="","",IFERROR(INDEX('Registru stornări'!$D$5:$D$304,MATCH(B872,'Registru stornări'!$B$5:$B$304,0)),""))</f>
        <v/>
      </c>
    </row>
    <row r="873" spans="1:14" x14ac:dyDescent="0.2">
      <c r="A873" s="1" t="str">
        <f t="shared" si="39"/>
        <v/>
      </c>
      <c r="B873" s="9"/>
      <c r="C873" s="10" t="str">
        <f>IF(B873="","",COUNTIF(INDEX($B:$B,5):B873,B873))</f>
        <v/>
      </c>
      <c r="D873" s="9"/>
      <c r="E873" s="24" t="str">
        <f>IF(OR(N873="",D873=""),"",IFERROR(INDEX('Facturi emise'!$G$5:$G$1004,MATCH(N873&amp;"|"&amp;D873,'Facturi emise'!$A$5:$A$1004,0)),""))</f>
        <v/>
      </c>
      <c r="F873" s="10" t="str">
        <f>IF(OR(N873="",D873=""),"",IFERROR(INDEX('Facturi emise'!$H$5:$H$1004,MATCH(N873&amp;"|"&amp;D873,'Facturi emise'!$A$5:$A$1004,0)),""))</f>
        <v/>
      </c>
      <c r="G873" s="24" t="str">
        <f>IF(OR(N873="",D873=""),"",IFERROR(INDEX('Facturi emise'!$I$5:$I$1004,MATCH(N873&amp;"|"&amp;D873,'Facturi emise'!$A$5:$A$1004,0)),""))</f>
        <v/>
      </c>
      <c r="H873" s="6"/>
      <c r="I873" s="14" t="str">
        <f>IF(OR(N873="",D873=""),"",IFERROR(INDEX('Facturi emise'!$J$5:$J$1004,MATCH(N873&amp;"|"&amp;D873,'Facturi emise'!$A$5:$A$1004,0)),""))</f>
        <v/>
      </c>
      <c r="J873" s="25" t="str">
        <f>IF(OR(N873="",D873=""),"",IFERROR(INDEX('Facturi emise'!$K$5:$K$1004,MATCH(N873&amp;"|"&amp;D873,'Facturi emise'!$A$5:$A$1004,0)),""))</f>
        <v/>
      </c>
      <c r="K873" s="26" t="str">
        <f t="shared" si="40"/>
        <v/>
      </c>
      <c r="L873" s="26" t="str">
        <f t="shared" si="41"/>
        <v/>
      </c>
      <c r="M873" s="27" t="str">
        <f>IF(B873="","",TRIM(IF(N873="","Factura storno nu există în registru. ",IF(ISNA(MATCH(N873&amp;"|"&amp;D873,'Facturi emise'!$A$5:$A$1004,0)),"Linia nu există în factura inițială. ",""))&amp;IF(N(H873)&lt;=0,"Lipsește cantitatea stornată. ","")&amp;IF(AND(N(I873)=IFERROR(INDEX('Facturi emise'!$J$5:$J$1004,MATCH(N873&amp;"|"&amp;D873,'Facturi emise'!$A$5:$A$1004,0)),0),SUMIFS($H$5:$H$1004,$N$5:$N$1004,N873,$D$5:$D$1004,D873,$I$5:$I$1004,I873)&gt;N(G873)),"Stornezi mai mult decât s-a facturat. ","")&amp;IF(AND(N(I873)&gt;0,N(I873)&lt;IFERROR(INDEX('Facturi emise'!$J$5:$J$1004,MATCH(N873&amp;"|"&amp;D873,'Facturi emise'!$A$5:$A$1004,0)),0)),"Reducere de preț pe unitate. ","")))</f>
        <v/>
      </c>
      <c r="N873" s="28" t="str">
        <f>IF(B873="","",IFERROR(INDEX('Registru stornări'!$D$5:$D$304,MATCH(B873,'Registru stornări'!$B$5:$B$304,0)),""))</f>
        <v/>
      </c>
    </row>
    <row r="874" spans="1:14" x14ac:dyDescent="0.2">
      <c r="A874" s="1" t="str">
        <f t="shared" si="39"/>
        <v/>
      </c>
      <c r="B874" s="9"/>
      <c r="C874" s="10" t="str">
        <f>IF(B874="","",COUNTIF(INDEX($B:$B,5):B874,B874))</f>
        <v/>
      </c>
      <c r="D874" s="9"/>
      <c r="E874" s="24" t="str">
        <f>IF(OR(N874="",D874=""),"",IFERROR(INDEX('Facturi emise'!$G$5:$G$1004,MATCH(N874&amp;"|"&amp;D874,'Facturi emise'!$A$5:$A$1004,0)),""))</f>
        <v/>
      </c>
      <c r="F874" s="10" t="str">
        <f>IF(OR(N874="",D874=""),"",IFERROR(INDEX('Facturi emise'!$H$5:$H$1004,MATCH(N874&amp;"|"&amp;D874,'Facturi emise'!$A$5:$A$1004,0)),""))</f>
        <v/>
      </c>
      <c r="G874" s="24" t="str">
        <f>IF(OR(N874="",D874=""),"",IFERROR(INDEX('Facturi emise'!$I$5:$I$1004,MATCH(N874&amp;"|"&amp;D874,'Facturi emise'!$A$5:$A$1004,0)),""))</f>
        <v/>
      </c>
      <c r="H874" s="6"/>
      <c r="I874" s="14" t="str">
        <f>IF(OR(N874="",D874=""),"",IFERROR(INDEX('Facturi emise'!$J$5:$J$1004,MATCH(N874&amp;"|"&amp;D874,'Facturi emise'!$A$5:$A$1004,0)),""))</f>
        <v/>
      </c>
      <c r="J874" s="25" t="str">
        <f>IF(OR(N874="",D874=""),"",IFERROR(INDEX('Facturi emise'!$K$5:$K$1004,MATCH(N874&amp;"|"&amp;D874,'Facturi emise'!$A$5:$A$1004,0)),""))</f>
        <v/>
      </c>
      <c r="K874" s="26" t="str">
        <f t="shared" si="40"/>
        <v/>
      </c>
      <c r="L874" s="26" t="str">
        <f t="shared" si="41"/>
        <v/>
      </c>
      <c r="M874" s="27" t="str">
        <f>IF(B874="","",TRIM(IF(N874="","Factura storno nu există în registru. ",IF(ISNA(MATCH(N874&amp;"|"&amp;D874,'Facturi emise'!$A$5:$A$1004,0)),"Linia nu există în factura inițială. ",""))&amp;IF(N(H874)&lt;=0,"Lipsește cantitatea stornată. ","")&amp;IF(AND(N(I874)=IFERROR(INDEX('Facturi emise'!$J$5:$J$1004,MATCH(N874&amp;"|"&amp;D874,'Facturi emise'!$A$5:$A$1004,0)),0),SUMIFS($H$5:$H$1004,$N$5:$N$1004,N874,$D$5:$D$1004,D874,$I$5:$I$1004,I874)&gt;N(G874)),"Stornezi mai mult decât s-a facturat. ","")&amp;IF(AND(N(I874)&gt;0,N(I874)&lt;IFERROR(INDEX('Facturi emise'!$J$5:$J$1004,MATCH(N874&amp;"|"&amp;D874,'Facturi emise'!$A$5:$A$1004,0)),0)),"Reducere de preț pe unitate. ","")))</f>
        <v/>
      </c>
      <c r="N874" s="28" t="str">
        <f>IF(B874="","",IFERROR(INDEX('Registru stornări'!$D$5:$D$304,MATCH(B874,'Registru stornări'!$B$5:$B$304,0)),""))</f>
        <v/>
      </c>
    </row>
    <row r="875" spans="1:14" x14ac:dyDescent="0.2">
      <c r="A875" s="1" t="str">
        <f t="shared" si="39"/>
        <v/>
      </c>
      <c r="B875" s="9"/>
      <c r="C875" s="10" t="str">
        <f>IF(B875="","",COUNTIF(INDEX($B:$B,5):B875,B875))</f>
        <v/>
      </c>
      <c r="D875" s="9"/>
      <c r="E875" s="24" t="str">
        <f>IF(OR(N875="",D875=""),"",IFERROR(INDEX('Facturi emise'!$G$5:$G$1004,MATCH(N875&amp;"|"&amp;D875,'Facturi emise'!$A$5:$A$1004,0)),""))</f>
        <v/>
      </c>
      <c r="F875" s="10" t="str">
        <f>IF(OR(N875="",D875=""),"",IFERROR(INDEX('Facturi emise'!$H$5:$H$1004,MATCH(N875&amp;"|"&amp;D875,'Facturi emise'!$A$5:$A$1004,0)),""))</f>
        <v/>
      </c>
      <c r="G875" s="24" t="str">
        <f>IF(OR(N875="",D875=""),"",IFERROR(INDEX('Facturi emise'!$I$5:$I$1004,MATCH(N875&amp;"|"&amp;D875,'Facturi emise'!$A$5:$A$1004,0)),""))</f>
        <v/>
      </c>
      <c r="H875" s="6"/>
      <c r="I875" s="14" t="str">
        <f>IF(OR(N875="",D875=""),"",IFERROR(INDEX('Facturi emise'!$J$5:$J$1004,MATCH(N875&amp;"|"&amp;D875,'Facturi emise'!$A$5:$A$1004,0)),""))</f>
        <v/>
      </c>
      <c r="J875" s="25" t="str">
        <f>IF(OR(N875="",D875=""),"",IFERROR(INDEX('Facturi emise'!$K$5:$K$1004,MATCH(N875&amp;"|"&amp;D875,'Facturi emise'!$A$5:$A$1004,0)),""))</f>
        <v/>
      </c>
      <c r="K875" s="26" t="str">
        <f t="shared" si="40"/>
        <v/>
      </c>
      <c r="L875" s="26" t="str">
        <f t="shared" si="41"/>
        <v/>
      </c>
      <c r="M875" s="27" t="str">
        <f>IF(B875="","",TRIM(IF(N875="","Factura storno nu există în registru. ",IF(ISNA(MATCH(N875&amp;"|"&amp;D875,'Facturi emise'!$A$5:$A$1004,0)),"Linia nu există în factura inițială. ",""))&amp;IF(N(H875)&lt;=0,"Lipsește cantitatea stornată. ","")&amp;IF(AND(N(I875)=IFERROR(INDEX('Facturi emise'!$J$5:$J$1004,MATCH(N875&amp;"|"&amp;D875,'Facturi emise'!$A$5:$A$1004,0)),0),SUMIFS($H$5:$H$1004,$N$5:$N$1004,N875,$D$5:$D$1004,D875,$I$5:$I$1004,I875)&gt;N(G875)),"Stornezi mai mult decât s-a facturat. ","")&amp;IF(AND(N(I875)&gt;0,N(I875)&lt;IFERROR(INDEX('Facturi emise'!$J$5:$J$1004,MATCH(N875&amp;"|"&amp;D875,'Facturi emise'!$A$5:$A$1004,0)),0)),"Reducere de preț pe unitate. ","")))</f>
        <v/>
      </c>
      <c r="N875" s="28" t="str">
        <f>IF(B875="","",IFERROR(INDEX('Registru stornări'!$D$5:$D$304,MATCH(B875,'Registru stornări'!$B$5:$B$304,0)),""))</f>
        <v/>
      </c>
    </row>
    <row r="876" spans="1:14" x14ac:dyDescent="0.2">
      <c r="A876" s="1" t="str">
        <f t="shared" si="39"/>
        <v/>
      </c>
      <c r="B876" s="9"/>
      <c r="C876" s="10" t="str">
        <f>IF(B876="","",COUNTIF(INDEX($B:$B,5):B876,B876))</f>
        <v/>
      </c>
      <c r="D876" s="9"/>
      <c r="E876" s="24" t="str">
        <f>IF(OR(N876="",D876=""),"",IFERROR(INDEX('Facturi emise'!$G$5:$G$1004,MATCH(N876&amp;"|"&amp;D876,'Facturi emise'!$A$5:$A$1004,0)),""))</f>
        <v/>
      </c>
      <c r="F876" s="10" t="str">
        <f>IF(OR(N876="",D876=""),"",IFERROR(INDEX('Facturi emise'!$H$5:$H$1004,MATCH(N876&amp;"|"&amp;D876,'Facturi emise'!$A$5:$A$1004,0)),""))</f>
        <v/>
      </c>
      <c r="G876" s="24" t="str">
        <f>IF(OR(N876="",D876=""),"",IFERROR(INDEX('Facturi emise'!$I$5:$I$1004,MATCH(N876&amp;"|"&amp;D876,'Facturi emise'!$A$5:$A$1004,0)),""))</f>
        <v/>
      </c>
      <c r="H876" s="6"/>
      <c r="I876" s="14" t="str">
        <f>IF(OR(N876="",D876=""),"",IFERROR(INDEX('Facturi emise'!$J$5:$J$1004,MATCH(N876&amp;"|"&amp;D876,'Facturi emise'!$A$5:$A$1004,0)),""))</f>
        <v/>
      </c>
      <c r="J876" s="25" t="str">
        <f>IF(OR(N876="",D876=""),"",IFERROR(INDEX('Facturi emise'!$K$5:$K$1004,MATCH(N876&amp;"|"&amp;D876,'Facturi emise'!$A$5:$A$1004,0)),""))</f>
        <v/>
      </c>
      <c r="K876" s="26" t="str">
        <f t="shared" si="40"/>
        <v/>
      </c>
      <c r="L876" s="26" t="str">
        <f t="shared" si="41"/>
        <v/>
      </c>
      <c r="M876" s="27" t="str">
        <f>IF(B876="","",TRIM(IF(N876="","Factura storno nu există în registru. ",IF(ISNA(MATCH(N876&amp;"|"&amp;D876,'Facturi emise'!$A$5:$A$1004,0)),"Linia nu există în factura inițială. ",""))&amp;IF(N(H876)&lt;=0,"Lipsește cantitatea stornată. ","")&amp;IF(AND(N(I876)=IFERROR(INDEX('Facturi emise'!$J$5:$J$1004,MATCH(N876&amp;"|"&amp;D876,'Facturi emise'!$A$5:$A$1004,0)),0),SUMIFS($H$5:$H$1004,$N$5:$N$1004,N876,$D$5:$D$1004,D876,$I$5:$I$1004,I876)&gt;N(G876)),"Stornezi mai mult decât s-a facturat. ","")&amp;IF(AND(N(I876)&gt;0,N(I876)&lt;IFERROR(INDEX('Facturi emise'!$J$5:$J$1004,MATCH(N876&amp;"|"&amp;D876,'Facturi emise'!$A$5:$A$1004,0)),0)),"Reducere de preț pe unitate. ","")))</f>
        <v/>
      </c>
      <c r="N876" s="28" t="str">
        <f>IF(B876="","",IFERROR(INDEX('Registru stornări'!$D$5:$D$304,MATCH(B876,'Registru stornări'!$B$5:$B$304,0)),""))</f>
        <v/>
      </c>
    </row>
    <row r="877" spans="1:14" x14ac:dyDescent="0.2">
      <c r="A877" s="1" t="str">
        <f t="shared" si="39"/>
        <v/>
      </c>
      <c r="B877" s="9"/>
      <c r="C877" s="10" t="str">
        <f>IF(B877="","",COUNTIF(INDEX($B:$B,5):B877,B877))</f>
        <v/>
      </c>
      <c r="D877" s="9"/>
      <c r="E877" s="24" t="str">
        <f>IF(OR(N877="",D877=""),"",IFERROR(INDEX('Facturi emise'!$G$5:$G$1004,MATCH(N877&amp;"|"&amp;D877,'Facturi emise'!$A$5:$A$1004,0)),""))</f>
        <v/>
      </c>
      <c r="F877" s="10" t="str">
        <f>IF(OR(N877="",D877=""),"",IFERROR(INDEX('Facturi emise'!$H$5:$H$1004,MATCH(N877&amp;"|"&amp;D877,'Facturi emise'!$A$5:$A$1004,0)),""))</f>
        <v/>
      </c>
      <c r="G877" s="24" t="str">
        <f>IF(OR(N877="",D877=""),"",IFERROR(INDEX('Facturi emise'!$I$5:$I$1004,MATCH(N877&amp;"|"&amp;D877,'Facturi emise'!$A$5:$A$1004,0)),""))</f>
        <v/>
      </c>
      <c r="H877" s="6"/>
      <c r="I877" s="14" t="str">
        <f>IF(OR(N877="",D877=""),"",IFERROR(INDEX('Facturi emise'!$J$5:$J$1004,MATCH(N877&amp;"|"&amp;D877,'Facturi emise'!$A$5:$A$1004,0)),""))</f>
        <v/>
      </c>
      <c r="J877" s="25" t="str">
        <f>IF(OR(N877="",D877=""),"",IFERROR(INDEX('Facturi emise'!$K$5:$K$1004,MATCH(N877&amp;"|"&amp;D877,'Facturi emise'!$A$5:$A$1004,0)),""))</f>
        <v/>
      </c>
      <c r="K877" s="26" t="str">
        <f t="shared" si="40"/>
        <v/>
      </c>
      <c r="L877" s="26" t="str">
        <f t="shared" si="41"/>
        <v/>
      </c>
      <c r="M877" s="27" t="str">
        <f>IF(B877="","",TRIM(IF(N877="","Factura storno nu există în registru. ",IF(ISNA(MATCH(N877&amp;"|"&amp;D877,'Facturi emise'!$A$5:$A$1004,0)),"Linia nu există în factura inițială. ",""))&amp;IF(N(H877)&lt;=0,"Lipsește cantitatea stornată. ","")&amp;IF(AND(N(I877)=IFERROR(INDEX('Facturi emise'!$J$5:$J$1004,MATCH(N877&amp;"|"&amp;D877,'Facturi emise'!$A$5:$A$1004,0)),0),SUMIFS($H$5:$H$1004,$N$5:$N$1004,N877,$D$5:$D$1004,D877,$I$5:$I$1004,I877)&gt;N(G877)),"Stornezi mai mult decât s-a facturat. ","")&amp;IF(AND(N(I877)&gt;0,N(I877)&lt;IFERROR(INDEX('Facturi emise'!$J$5:$J$1004,MATCH(N877&amp;"|"&amp;D877,'Facturi emise'!$A$5:$A$1004,0)),0)),"Reducere de preț pe unitate. ","")))</f>
        <v/>
      </c>
      <c r="N877" s="28" t="str">
        <f>IF(B877="","",IFERROR(INDEX('Registru stornări'!$D$5:$D$304,MATCH(B877,'Registru stornări'!$B$5:$B$304,0)),""))</f>
        <v/>
      </c>
    </row>
    <row r="878" spans="1:14" x14ac:dyDescent="0.2">
      <c r="A878" s="1" t="str">
        <f t="shared" si="39"/>
        <v/>
      </c>
      <c r="B878" s="9"/>
      <c r="C878" s="10" t="str">
        <f>IF(B878="","",COUNTIF(INDEX($B:$B,5):B878,B878))</f>
        <v/>
      </c>
      <c r="D878" s="9"/>
      <c r="E878" s="24" t="str">
        <f>IF(OR(N878="",D878=""),"",IFERROR(INDEX('Facturi emise'!$G$5:$G$1004,MATCH(N878&amp;"|"&amp;D878,'Facturi emise'!$A$5:$A$1004,0)),""))</f>
        <v/>
      </c>
      <c r="F878" s="10" t="str">
        <f>IF(OR(N878="",D878=""),"",IFERROR(INDEX('Facturi emise'!$H$5:$H$1004,MATCH(N878&amp;"|"&amp;D878,'Facturi emise'!$A$5:$A$1004,0)),""))</f>
        <v/>
      </c>
      <c r="G878" s="24" t="str">
        <f>IF(OR(N878="",D878=""),"",IFERROR(INDEX('Facturi emise'!$I$5:$I$1004,MATCH(N878&amp;"|"&amp;D878,'Facturi emise'!$A$5:$A$1004,0)),""))</f>
        <v/>
      </c>
      <c r="H878" s="6"/>
      <c r="I878" s="14" t="str">
        <f>IF(OR(N878="",D878=""),"",IFERROR(INDEX('Facturi emise'!$J$5:$J$1004,MATCH(N878&amp;"|"&amp;D878,'Facturi emise'!$A$5:$A$1004,0)),""))</f>
        <v/>
      </c>
      <c r="J878" s="25" t="str">
        <f>IF(OR(N878="",D878=""),"",IFERROR(INDEX('Facturi emise'!$K$5:$K$1004,MATCH(N878&amp;"|"&amp;D878,'Facturi emise'!$A$5:$A$1004,0)),""))</f>
        <v/>
      </c>
      <c r="K878" s="26" t="str">
        <f t="shared" si="40"/>
        <v/>
      </c>
      <c r="L878" s="26" t="str">
        <f t="shared" si="41"/>
        <v/>
      </c>
      <c r="M878" s="27" t="str">
        <f>IF(B878="","",TRIM(IF(N878="","Factura storno nu există în registru. ",IF(ISNA(MATCH(N878&amp;"|"&amp;D878,'Facturi emise'!$A$5:$A$1004,0)),"Linia nu există în factura inițială. ",""))&amp;IF(N(H878)&lt;=0,"Lipsește cantitatea stornată. ","")&amp;IF(AND(N(I878)=IFERROR(INDEX('Facturi emise'!$J$5:$J$1004,MATCH(N878&amp;"|"&amp;D878,'Facturi emise'!$A$5:$A$1004,0)),0),SUMIFS($H$5:$H$1004,$N$5:$N$1004,N878,$D$5:$D$1004,D878,$I$5:$I$1004,I878)&gt;N(G878)),"Stornezi mai mult decât s-a facturat. ","")&amp;IF(AND(N(I878)&gt;0,N(I878)&lt;IFERROR(INDEX('Facturi emise'!$J$5:$J$1004,MATCH(N878&amp;"|"&amp;D878,'Facturi emise'!$A$5:$A$1004,0)),0)),"Reducere de preț pe unitate. ","")))</f>
        <v/>
      </c>
      <c r="N878" s="28" t="str">
        <f>IF(B878="","",IFERROR(INDEX('Registru stornări'!$D$5:$D$304,MATCH(B878,'Registru stornări'!$B$5:$B$304,0)),""))</f>
        <v/>
      </c>
    </row>
    <row r="879" spans="1:14" x14ac:dyDescent="0.2">
      <c r="A879" s="1" t="str">
        <f t="shared" si="39"/>
        <v/>
      </c>
      <c r="B879" s="9"/>
      <c r="C879" s="10" t="str">
        <f>IF(B879="","",COUNTIF(INDEX($B:$B,5):B879,B879))</f>
        <v/>
      </c>
      <c r="D879" s="9"/>
      <c r="E879" s="24" t="str">
        <f>IF(OR(N879="",D879=""),"",IFERROR(INDEX('Facturi emise'!$G$5:$G$1004,MATCH(N879&amp;"|"&amp;D879,'Facturi emise'!$A$5:$A$1004,0)),""))</f>
        <v/>
      </c>
      <c r="F879" s="10" t="str">
        <f>IF(OR(N879="",D879=""),"",IFERROR(INDEX('Facturi emise'!$H$5:$H$1004,MATCH(N879&amp;"|"&amp;D879,'Facturi emise'!$A$5:$A$1004,0)),""))</f>
        <v/>
      </c>
      <c r="G879" s="24" t="str">
        <f>IF(OR(N879="",D879=""),"",IFERROR(INDEX('Facturi emise'!$I$5:$I$1004,MATCH(N879&amp;"|"&amp;D879,'Facturi emise'!$A$5:$A$1004,0)),""))</f>
        <v/>
      </c>
      <c r="H879" s="6"/>
      <c r="I879" s="14" t="str">
        <f>IF(OR(N879="",D879=""),"",IFERROR(INDEX('Facturi emise'!$J$5:$J$1004,MATCH(N879&amp;"|"&amp;D879,'Facturi emise'!$A$5:$A$1004,0)),""))</f>
        <v/>
      </c>
      <c r="J879" s="25" t="str">
        <f>IF(OR(N879="",D879=""),"",IFERROR(INDEX('Facturi emise'!$K$5:$K$1004,MATCH(N879&amp;"|"&amp;D879,'Facturi emise'!$A$5:$A$1004,0)),""))</f>
        <v/>
      </c>
      <c r="K879" s="26" t="str">
        <f t="shared" si="40"/>
        <v/>
      </c>
      <c r="L879" s="26" t="str">
        <f t="shared" si="41"/>
        <v/>
      </c>
      <c r="M879" s="27" t="str">
        <f>IF(B879="","",TRIM(IF(N879="","Factura storno nu există în registru. ",IF(ISNA(MATCH(N879&amp;"|"&amp;D879,'Facturi emise'!$A$5:$A$1004,0)),"Linia nu există în factura inițială. ",""))&amp;IF(N(H879)&lt;=0,"Lipsește cantitatea stornată. ","")&amp;IF(AND(N(I879)=IFERROR(INDEX('Facturi emise'!$J$5:$J$1004,MATCH(N879&amp;"|"&amp;D879,'Facturi emise'!$A$5:$A$1004,0)),0),SUMIFS($H$5:$H$1004,$N$5:$N$1004,N879,$D$5:$D$1004,D879,$I$5:$I$1004,I879)&gt;N(G879)),"Stornezi mai mult decât s-a facturat. ","")&amp;IF(AND(N(I879)&gt;0,N(I879)&lt;IFERROR(INDEX('Facturi emise'!$J$5:$J$1004,MATCH(N879&amp;"|"&amp;D879,'Facturi emise'!$A$5:$A$1004,0)),0)),"Reducere de preț pe unitate. ","")))</f>
        <v/>
      </c>
      <c r="N879" s="28" t="str">
        <f>IF(B879="","",IFERROR(INDEX('Registru stornări'!$D$5:$D$304,MATCH(B879,'Registru stornări'!$B$5:$B$304,0)),""))</f>
        <v/>
      </c>
    </row>
    <row r="880" spans="1:14" x14ac:dyDescent="0.2">
      <c r="A880" s="1" t="str">
        <f t="shared" si="39"/>
        <v/>
      </c>
      <c r="B880" s="9"/>
      <c r="C880" s="10" t="str">
        <f>IF(B880="","",COUNTIF(INDEX($B:$B,5):B880,B880))</f>
        <v/>
      </c>
      <c r="D880" s="9"/>
      <c r="E880" s="24" t="str">
        <f>IF(OR(N880="",D880=""),"",IFERROR(INDEX('Facturi emise'!$G$5:$G$1004,MATCH(N880&amp;"|"&amp;D880,'Facturi emise'!$A$5:$A$1004,0)),""))</f>
        <v/>
      </c>
      <c r="F880" s="10" t="str">
        <f>IF(OR(N880="",D880=""),"",IFERROR(INDEX('Facturi emise'!$H$5:$H$1004,MATCH(N880&amp;"|"&amp;D880,'Facturi emise'!$A$5:$A$1004,0)),""))</f>
        <v/>
      </c>
      <c r="G880" s="24" t="str">
        <f>IF(OR(N880="",D880=""),"",IFERROR(INDEX('Facturi emise'!$I$5:$I$1004,MATCH(N880&amp;"|"&amp;D880,'Facturi emise'!$A$5:$A$1004,0)),""))</f>
        <v/>
      </c>
      <c r="H880" s="6"/>
      <c r="I880" s="14" t="str">
        <f>IF(OR(N880="",D880=""),"",IFERROR(INDEX('Facturi emise'!$J$5:$J$1004,MATCH(N880&amp;"|"&amp;D880,'Facturi emise'!$A$5:$A$1004,0)),""))</f>
        <v/>
      </c>
      <c r="J880" s="25" t="str">
        <f>IF(OR(N880="",D880=""),"",IFERROR(INDEX('Facturi emise'!$K$5:$K$1004,MATCH(N880&amp;"|"&amp;D880,'Facturi emise'!$A$5:$A$1004,0)),""))</f>
        <v/>
      </c>
      <c r="K880" s="26" t="str">
        <f t="shared" si="40"/>
        <v/>
      </c>
      <c r="L880" s="26" t="str">
        <f t="shared" si="41"/>
        <v/>
      </c>
      <c r="M880" s="27" t="str">
        <f>IF(B880="","",TRIM(IF(N880="","Factura storno nu există în registru. ",IF(ISNA(MATCH(N880&amp;"|"&amp;D880,'Facturi emise'!$A$5:$A$1004,0)),"Linia nu există în factura inițială. ",""))&amp;IF(N(H880)&lt;=0,"Lipsește cantitatea stornată. ","")&amp;IF(AND(N(I880)=IFERROR(INDEX('Facturi emise'!$J$5:$J$1004,MATCH(N880&amp;"|"&amp;D880,'Facturi emise'!$A$5:$A$1004,0)),0),SUMIFS($H$5:$H$1004,$N$5:$N$1004,N880,$D$5:$D$1004,D880,$I$5:$I$1004,I880)&gt;N(G880)),"Stornezi mai mult decât s-a facturat. ","")&amp;IF(AND(N(I880)&gt;0,N(I880)&lt;IFERROR(INDEX('Facturi emise'!$J$5:$J$1004,MATCH(N880&amp;"|"&amp;D880,'Facturi emise'!$A$5:$A$1004,0)),0)),"Reducere de preț pe unitate. ","")))</f>
        <v/>
      </c>
      <c r="N880" s="28" t="str">
        <f>IF(B880="","",IFERROR(INDEX('Registru stornări'!$D$5:$D$304,MATCH(B880,'Registru stornări'!$B$5:$B$304,0)),""))</f>
        <v/>
      </c>
    </row>
    <row r="881" spans="1:14" x14ac:dyDescent="0.2">
      <c r="A881" s="1" t="str">
        <f t="shared" si="39"/>
        <v/>
      </c>
      <c r="B881" s="9"/>
      <c r="C881" s="10" t="str">
        <f>IF(B881="","",COUNTIF(INDEX($B:$B,5):B881,B881))</f>
        <v/>
      </c>
      <c r="D881" s="9"/>
      <c r="E881" s="24" t="str">
        <f>IF(OR(N881="",D881=""),"",IFERROR(INDEX('Facturi emise'!$G$5:$G$1004,MATCH(N881&amp;"|"&amp;D881,'Facturi emise'!$A$5:$A$1004,0)),""))</f>
        <v/>
      </c>
      <c r="F881" s="10" t="str">
        <f>IF(OR(N881="",D881=""),"",IFERROR(INDEX('Facturi emise'!$H$5:$H$1004,MATCH(N881&amp;"|"&amp;D881,'Facturi emise'!$A$5:$A$1004,0)),""))</f>
        <v/>
      </c>
      <c r="G881" s="24" t="str">
        <f>IF(OR(N881="",D881=""),"",IFERROR(INDEX('Facturi emise'!$I$5:$I$1004,MATCH(N881&amp;"|"&amp;D881,'Facturi emise'!$A$5:$A$1004,0)),""))</f>
        <v/>
      </c>
      <c r="H881" s="6"/>
      <c r="I881" s="14" t="str">
        <f>IF(OR(N881="",D881=""),"",IFERROR(INDEX('Facturi emise'!$J$5:$J$1004,MATCH(N881&amp;"|"&amp;D881,'Facturi emise'!$A$5:$A$1004,0)),""))</f>
        <v/>
      </c>
      <c r="J881" s="25" t="str">
        <f>IF(OR(N881="",D881=""),"",IFERROR(INDEX('Facturi emise'!$K$5:$K$1004,MATCH(N881&amp;"|"&amp;D881,'Facturi emise'!$A$5:$A$1004,0)),""))</f>
        <v/>
      </c>
      <c r="K881" s="26" t="str">
        <f t="shared" si="40"/>
        <v/>
      </c>
      <c r="L881" s="26" t="str">
        <f t="shared" si="41"/>
        <v/>
      </c>
      <c r="M881" s="27" t="str">
        <f>IF(B881="","",TRIM(IF(N881="","Factura storno nu există în registru. ",IF(ISNA(MATCH(N881&amp;"|"&amp;D881,'Facturi emise'!$A$5:$A$1004,0)),"Linia nu există în factura inițială. ",""))&amp;IF(N(H881)&lt;=0,"Lipsește cantitatea stornată. ","")&amp;IF(AND(N(I881)=IFERROR(INDEX('Facturi emise'!$J$5:$J$1004,MATCH(N881&amp;"|"&amp;D881,'Facturi emise'!$A$5:$A$1004,0)),0),SUMIFS($H$5:$H$1004,$N$5:$N$1004,N881,$D$5:$D$1004,D881,$I$5:$I$1004,I881)&gt;N(G881)),"Stornezi mai mult decât s-a facturat. ","")&amp;IF(AND(N(I881)&gt;0,N(I881)&lt;IFERROR(INDEX('Facturi emise'!$J$5:$J$1004,MATCH(N881&amp;"|"&amp;D881,'Facturi emise'!$A$5:$A$1004,0)),0)),"Reducere de preț pe unitate. ","")))</f>
        <v/>
      </c>
      <c r="N881" s="28" t="str">
        <f>IF(B881="","",IFERROR(INDEX('Registru stornări'!$D$5:$D$304,MATCH(B881,'Registru stornări'!$B$5:$B$304,0)),""))</f>
        <v/>
      </c>
    </row>
    <row r="882" spans="1:14" x14ac:dyDescent="0.2">
      <c r="A882" s="1" t="str">
        <f t="shared" si="39"/>
        <v/>
      </c>
      <c r="B882" s="9"/>
      <c r="C882" s="10" t="str">
        <f>IF(B882="","",COUNTIF(INDEX($B:$B,5):B882,B882))</f>
        <v/>
      </c>
      <c r="D882" s="9"/>
      <c r="E882" s="24" t="str">
        <f>IF(OR(N882="",D882=""),"",IFERROR(INDEX('Facturi emise'!$G$5:$G$1004,MATCH(N882&amp;"|"&amp;D882,'Facturi emise'!$A$5:$A$1004,0)),""))</f>
        <v/>
      </c>
      <c r="F882" s="10" t="str">
        <f>IF(OR(N882="",D882=""),"",IFERROR(INDEX('Facturi emise'!$H$5:$H$1004,MATCH(N882&amp;"|"&amp;D882,'Facturi emise'!$A$5:$A$1004,0)),""))</f>
        <v/>
      </c>
      <c r="G882" s="24" t="str">
        <f>IF(OR(N882="",D882=""),"",IFERROR(INDEX('Facturi emise'!$I$5:$I$1004,MATCH(N882&amp;"|"&amp;D882,'Facturi emise'!$A$5:$A$1004,0)),""))</f>
        <v/>
      </c>
      <c r="H882" s="6"/>
      <c r="I882" s="14" t="str">
        <f>IF(OR(N882="",D882=""),"",IFERROR(INDEX('Facturi emise'!$J$5:$J$1004,MATCH(N882&amp;"|"&amp;D882,'Facturi emise'!$A$5:$A$1004,0)),""))</f>
        <v/>
      </c>
      <c r="J882" s="25" t="str">
        <f>IF(OR(N882="",D882=""),"",IFERROR(INDEX('Facturi emise'!$K$5:$K$1004,MATCH(N882&amp;"|"&amp;D882,'Facturi emise'!$A$5:$A$1004,0)),""))</f>
        <v/>
      </c>
      <c r="K882" s="26" t="str">
        <f t="shared" si="40"/>
        <v/>
      </c>
      <c r="L882" s="26" t="str">
        <f t="shared" si="41"/>
        <v/>
      </c>
      <c r="M882" s="27" t="str">
        <f>IF(B882="","",TRIM(IF(N882="","Factura storno nu există în registru. ",IF(ISNA(MATCH(N882&amp;"|"&amp;D882,'Facturi emise'!$A$5:$A$1004,0)),"Linia nu există în factura inițială. ",""))&amp;IF(N(H882)&lt;=0,"Lipsește cantitatea stornată. ","")&amp;IF(AND(N(I882)=IFERROR(INDEX('Facturi emise'!$J$5:$J$1004,MATCH(N882&amp;"|"&amp;D882,'Facturi emise'!$A$5:$A$1004,0)),0),SUMIFS($H$5:$H$1004,$N$5:$N$1004,N882,$D$5:$D$1004,D882,$I$5:$I$1004,I882)&gt;N(G882)),"Stornezi mai mult decât s-a facturat. ","")&amp;IF(AND(N(I882)&gt;0,N(I882)&lt;IFERROR(INDEX('Facturi emise'!$J$5:$J$1004,MATCH(N882&amp;"|"&amp;D882,'Facturi emise'!$A$5:$A$1004,0)),0)),"Reducere de preț pe unitate. ","")))</f>
        <v/>
      </c>
      <c r="N882" s="28" t="str">
        <f>IF(B882="","",IFERROR(INDEX('Registru stornări'!$D$5:$D$304,MATCH(B882,'Registru stornări'!$B$5:$B$304,0)),""))</f>
        <v/>
      </c>
    </row>
    <row r="883" spans="1:14" x14ac:dyDescent="0.2">
      <c r="A883" s="1" t="str">
        <f t="shared" si="39"/>
        <v/>
      </c>
      <c r="B883" s="9"/>
      <c r="C883" s="10" t="str">
        <f>IF(B883="","",COUNTIF(INDEX($B:$B,5):B883,B883))</f>
        <v/>
      </c>
      <c r="D883" s="9"/>
      <c r="E883" s="24" t="str">
        <f>IF(OR(N883="",D883=""),"",IFERROR(INDEX('Facturi emise'!$G$5:$G$1004,MATCH(N883&amp;"|"&amp;D883,'Facturi emise'!$A$5:$A$1004,0)),""))</f>
        <v/>
      </c>
      <c r="F883" s="10" t="str">
        <f>IF(OR(N883="",D883=""),"",IFERROR(INDEX('Facturi emise'!$H$5:$H$1004,MATCH(N883&amp;"|"&amp;D883,'Facturi emise'!$A$5:$A$1004,0)),""))</f>
        <v/>
      </c>
      <c r="G883" s="24" t="str">
        <f>IF(OR(N883="",D883=""),"",IFERROR(INDEX('Facturi emise'!$I$5:$I$1004,MATCH(N883&amp;"|"&amp;D883,'Facturi emise'!$A$5:$A$1004,0)),""))</f>
        <v/>
      </c>
      <c r="H883" s="6"/>
      <c r="I883" s="14" t="str">
        <f>IF(OR(N883="",D883=""),"",IFERROR(INDEX('Facturi emise'!$J$5:$J$1004,MATCH(N883&amp;"|"&amp;D883,'Facturi emise'!$A$5:$A$1004,0)),""))</f>
        <v/>
      </c>
      <c r="J883" s="25" t="str">
        <f>IF(OR(N883="",D883=""),"",IFERROR(INDEX('Facturi emise'!$K$5:$K$1004,MATCH(N883&amp;"|"&amp;D883,'Facturi emise'!$A$5:$A$1004,0)),""))</f>
        <v/>
      </c>
      <c r="K883" s="26" t="str">
        <f t="shared" si="40"/>
        <v/>
      </c>
      <c r="L883" s="26" t="str">
        <f t="shared" si="41"/>
        <v/>
      </c>
      <c r="M883" s="27" t="str">
        <f>IF(B883="","",TRIM(IF(N883="","Factura storno nu există în registru. ",IF(ISNA(MATCH(N883&amp;"|"&amp;D883,'Facturi emise'!$A$5:$A$1004,0)),"Linia nu există în factura inițială. ",""))&amp;IF(N(H883)&lt;=0,"Lipsește cantitatea stornată. ","")&amp;IF(AND(N(I883)=IFERROR(INDEX('Facturi emise'!$J$5:$J$1004,MATCH(N883&amp;"|"&amp;D883,'Facturi emise'!$A$5:$A$1004,0)),0),SUMIFS($H$5:$H$1004,$N$5:$N$1004,N883,$D$5:$D$1004,D883,$I$5:$I$1004,I883)&gt;N(G883)),"Stornezi mai mult decât s-a facturat. ","")&amp;IF(AND(N(I883)&gt;0,N(I883)&lt;IFERROR(INDEX('Facturi emise'!$J$5:$J$1004,MATCH(N883&amp;"|"&amp;D883,'Facturi emise'!$A$5:$A$1004,0)),0)),"Reducere de preț pe unitate. ","")))</f>
        <v/>
      </c>
      <c r="N883" s="28" t="str">
        <f>IF(B883="","",IFERROR(INDEX('Registru stornări'!$D$5:$D$304,MATCH(B883,'Registru stornări'!$B$5:$B$304,0)),""))</f>
        <v/>
      </c>
    </row>
    <row r="884" spans="1:14" x14ac:dyDescent="0.2">
      <c r="A884" s="1" t="str">
        <f t="shared" si="39"/>
        <v/>
      </c>
      <c r="B884" s="9"/>
      <c r="C884" s="10" t="str">
        <f>IF(B884="","",COUNTIF(INDEX($B:$B,5):B884,B884))</f>
        <v/>
      </c>
      <c r="D884" s="9"/>
      <c r="E884" s="24" t="str">
        <f>IF(OR(N884="",D884=""),"",IFERROR(INDEX('Facturi emise'!$G$5:$G$1004,MATCH(N884&amp;"|"&amp;D884,'Facturi emise'!$A$5:$A$1004,0)),""))</f>
        <v/>
      </c>
      <c r="F884" s="10" t="str">
        <f>IF(OR(N884="",D884=""),"",IFERROR(INDEX('Facturi emise'!$H$5:$H$1004,MATCH(N884&amp;"|"&amp;D884,'Facturi emise'!$A$5:$A$1004,0)),""))</f>
        <v/>
      </c>
      <c r="G884" s="24" t="str">
        <f>IF(OR(N884="",D884=""),"",IFERROR(INDEX('Facturi emise'!$I$5:$I$1004,MATCH(N884&amp;"|"&amp;D884,'Facturi emise'!$A$5:$A$1004,0)),""))</f>
        <v/>
      </c>
      <c r="H884" s="6"/>
      <c r="I884" s="14" t="str">
        <f>IF(OR(N884="",D884=""),"",IFERROR(INDEX('Facturi emise'!$J$5:$J$1004,MATCH(N884&amp;"|"&amp;D884,'Facturi emise'!$A$5:$A$1004,0)),""))</f>
        <v/>
      </c>
      <c r="J884" s="25" t="str">
        <f>IF(OR(N884="",D884=""),"",IFERROR(INDEX('Facturi emise'!$K$5:$K$1004,MATCH(N884&amp;"|"&amp;D884,'Facturi emise'!$A$5:$A$1004,0)),""))</f>
        <v/>
      </c>
      <c r="K884" s="26" t="str">
        <f t="shared" si="40"/>
        <v/>
      </c>
      <c r="L884" s="26" t="str">
        <f t="shared" si="41"/>
        <v/>
      </c>
      <c r="M884" s="27" t="str">
        <f>IF(B884="","",TRIM(IF(N884="","Factura storno nu există în registru. ",IF(ISNA(MATCH(N884&amp;"|"&amp;D884,'Facturi emise'!$A$5:$A$1004,0)),"Linia nu există în factura inițială. ",""))&amp;IF(N(H884)&lt;=0,"Lipsește cantitatea stornată. ","")&amp;IF(AND(N(I884)=IFERROR(INDEX('Facturi emise'!$J$5:$J$1004,MATCH(N884&amp;"|"&amp;D884,'Facturi emise'!$A$5:$A$1004,0)),0),SUMIFS($H$5:$H$1004,$N$5:$N$1004,N884,$D$5:$D$1004,D884,$I$5:$I$1004,I884)&gt;N(G884)),"Stornezi mai mult decât s-a facturat. ","")&amp;IF(AND(N(I884)&gt;0,N(I884)&lt;IFERROR(INDEX('Facturi emise'!$J$5:$J$1004,MATCH(N884&amp;"|"&amp;D884,'Facturi emise'!$A$5:$A$1004,0)),0)),"Reducere de preț pe unitate. ","")))</f>
        <v/>
      </c>
      <c r="N884" s="28" t="str">
        <f>IF(B884="","",IFERROR(INDEX('Registru stornări'!$D$5:$D$304,MATCH(B884,'Registru stornări'!$B$5:$B$304,0)),""))</f>
        <v/>
      </c>
    </row>
    <row r="885" spans="1:14" x14ac:dyDescent="0.2">
      <c r="A885" s="1" t="str">
        <f t="shared" si="39"/>
        <v/>
      </c>
      <c r="B885" s="9"/>
      <c r="C885" s="10" t="str">
        <f>IF(B885="","",COUNTIF(INDEX($B:$B,5):B885,B885))</f>
        <v/>
      </c>
      <c r="D885" s="9"/>
      <c r="E885" s="24" t="str">
        <f>IF(OR(N885="",D885=""),"",IFERROR(INDEX('Facturi emise'!$G$5:$G$1004,MATCH(N885&amp;"|"&amp;D885,'Facturi emise'!$A$5:$A$1004,0)),""))</f>
        <v/>
      </c>
      <c r="F885" s="10" t="str">
        <f>IF(OR(N885="",D885=""),"",IFERROR(INDEX('Facturi emise'!$H$5:$H$1004,MATCH(N885&amp;"|"&amp;D885,'Facturi emise'!$A$5:$A$1004,0)),""))</f>
        <v/>
      </c>
      <c r="G885" s="24" t="str">
        <f>IF(OR(N885="",D885=""),"",IFERROR(INDEX('Facturi emise'!$I$5:$I$1004,MATCH(N885&amp;"|"&amp;D885,'Facturi emise'!$A$5:$A$1004,0)),""))</f>
        <v/>
      </c>
      <c r="H885" s="6"/>
      <c r="I885" s="14" t="str">
        <f>IF(OR(N885="",D885=""),"",IFERROR(INDEX('Facturi emise'!$J$5:$J$1004,MATCH(N885&amp;"|"&amp;D885,'Facturi emise'!$A$5:$A$1004,0)),""))</f>
        <v/>
      </c>
      <c r="J885" s="25" t="str">
        <f>IF(OR(N885="",D885=""),"",IFERROR(INDEX('Facturi emise'!$K$5:$K$1004,MATCH(N885&amp;"|"&amp;D885,'Facturi emise'!$A$5:$A$1004,0)),""))</f>
        <v/>
      </c>
      <c r="K885" s="26" t="str">
        <f t="shared" si="40"/>
        <v/>
      </c>
      <c r="L885" s="26" t="str">
        <f t="shared" si="41"/>
        <v/>
      </c>
      <c r="M885" s="27" t="str">
        <f>IF(B885="","",TRIM(IF(N885="","Factura storno nu există în registru. ",IF(ISNA(MATCH(N885&amp;"|"&amp;D885,'Facturi emise'!$A$5:$A$1004,0)),"Linia nu există în factura inițială. ",""))&amp;IF(N(H885)&lt;=0,"Lipsește cantitatea stornată. ","")&amp;IF(AND(N(I885)=IFERROR(INDEX('Facturi emise'!$J$5:$J$1004,MATCH(N885&amp;"|"&amp;D885,'Facturi emise'!$A$5:$A$1004,0)),0),SUMIFS($H$5:$H$1004,$N$5:$N$1004,N885,$D$5:$D$1004,D885,$I$5:$I$1004,I885)&gt;N(G885)),"Stornezi mai mult decât s-a facturat. ","")&amp;IF(AND(N(I885)&gt;0,N(I885)&lt;IFERROR(INDEX('Facturi emise'!$J$5:$J$1004,MATCH(N885&amp;"|"&amp;D885,'Facturi emise'!$A$5:$A$1004,0)),0)),"Reducere de preț pe unitate. ","")))</f>
        <v/>
      </c>
      <c r="N885" s="28" t="str">
        <f>IF(B885="","",IFERROR(INDEX('Registru stornări'!$D$5:$D$304,MATCH(B885,'Registru stornări'!$B$5:$B$304,0)),""))</f>
        <v/>
      </c>
    </row>
    <row r="886" spans="1:14" x14ac:dyDescent="0.2">
      <c r="A886" s="1" t="str">
        <f t="shared" si="39"/>
        <v/>
      </c>
      <c r="B886" s="9"/>
      <c r="C886" s="10" t="str">
        <f>IF(B886="","",COUNTIF(INDEX($B:$B,5):B886,B886))</f>
        <v/>
      </c>
      <c r="D886" s="9"/>
      <c r="E886" s="24" t="str">
        <f>IF(OR(N886="",D886=""),"",IFERROR(INDEX('Facturi emise'!$G$5:$G$1004,MATCH(N886&amp;"|"&amp;D886,'Facturi emise'!$A$5:$A$1004,0)),""))</f>
        <v/>
      </c>
      <c r="F886" s="10" t="str">
        <f>IF(OR(N886="",D886=""),"",IFERROR(INDEX('Facturi emise'!$H$5:$H$1004,MATCH(N886&amp;"|"&amp;D886,'Facturi emise'!$A$5:$A$1004,0)),""))</f>
        <v/>
      </c>
      <c r="G886" s="24" t="str">
        <f>IF(OR(N886="",D886=""),"",IFERROR(INDEX('Facturi emise'!$I$5:$I$1004,MATCH(N886&amp;"|"&amp;D886,'Facturi emise'!$A$5:$A$1004,0)),""))</f>
        <v/>
      </c>
      <c r="H886" s="6"/>
      <c r="I886" s="14" t="str">
        <f>IF(OR(N886="",D886=""),"",IFERROR(INDEX('Facturi emise'!$J$5:$J$1004,MATCH(N886&amp;"|"&amp;D886,'Facturi emise'!$A$5:$A$1004,0)),""))</f>
        <v/>
      </c>
      <c r="J886" s="25" t="str">
        <f>IF(OR(N886="",D886=""),"",IFERROR(INDEX('Facturi emise'!$K$5:$K$1004,MATCH(N886&amp;"|"&amp;D886,'Facturi emise'!$A$5:$A$1004,0)),""))</f>
        <v/>
      </c>
      <c r="K886" s="26" t="str">
        <f t="shared" si="40"/>
        <v/>
      </c>
      <c r="L886" s="26" t="str">
        <f t="shared" si="41"/>
        <v/>
      </c>
      <c r="M886" s="27" t="str">
        <f>IF(B886="","",TRIM(IF(N886="","Factura storno nu există în registru. ",IF(ISNA(MATCH(N886&amp;"|"&amp;D886,'Facturi emise'!$A$5:$A$1004,0)),"Linia nu există în factura inițială. ",""))&amp;IF(N(H886)&lt;=0,"Lipsește cantitatea stornată. ","")&amp;IF(AND(N(I886)=IFERROR(INDEX('Facturi emise'!$J$5:$J$1004,MATCH(N886&amp;"|"&amp;D886,'Facturi emise'!$A$5:$A$1004,0)),0),SUMIFS($H$5:$H$1004,$N$5:$N$1004,N886,$D$5:$D$1004,D886,$I$5:$I$1004,I886)&gt;N(G886)),"Stornezi mai mult decât s-a facturat. ","")&amp;IF(AND(N(I886)&gt;0,N(I886)&lt;IFERROR(INDEX('Facturi emise'!$J$5:$J$1004,MATCH(N886&amp;"|"&amp;D886,'Facturi emise'!$A$5:$A$1004,0)),0)),"Reducere de preț pe unitate. ","")))</f>
        <v/>
      </c>
      <c r="N886" s="28" t="str">
        <f>IF(B886="","",IFERROR(INDEX('Registru stornări'!$D$5:$D$304,MATCH(B886,'Registru stornări'!$B$5:$B$304,0)),""))</f>
        <v/>
      </c>
    </row>
    <row r="887" spans="1:14" x14ac:dyDescent="0.2">
      <c r="A887" s="1" t="str">
        <f t="shared" si="39"/>
        <v/>
      </c>
      <c r="B887" s="9"/>
      <c r="C887" s="10" t="str">
        <f>IF(B887="","",COUNTIF(INDEX($B:$B,5):B887,B887))</f>
        <v/>
      </c>
      <c r="D887" s="9"/>
      <c r="E887" s="24" t="str">
        <f>IF(OR(N887="",D887=""),"",IFERROR(INDEX('Facturi emise'!$G$5:$G$1004,MATCH(N887&amp;"|"&amp;D887,'Facturi emise'!$A$5:$A$1004,0)),""))</f>
        <v/>
      </c>
      <c r="F887" s="10" t="str">
        <f>IF(OR(N887="",D887=""),"",IFERROR(INDEX('Facturi emise'!$H$5:$H$1004,MATCH(N887&amp;"|"&amp;D887,'Facturi emise'!$A$5:$A$1004,0)),""))</f>
        <v/>
      </c>
      <c r="G887" s="24" t="str">
        <f>IF(OR(N887="",D887=""),"",IFERROR(INDEX('Facturi emise'!$I$5:$I$1004,MATCH(N887&amp;"|"&amp;D887,'Facturi emise'!$A$5:$A$1004,0)),""))</f>
        <v/>
      </c>
      <c r="H887" s="6"/>
      <c r="I887" s="14" t="str">
        <f>IF(OR(N887="",D887=""),"",IFERROR(INDEX('Facturi emise'!$J$5:$J$1004,MATCH(N887&amp;"|"&amp;D887,'Facturi emise'!$A$5:$A$1004,0)),""))</f>
        <v/>
      </c>
      <c r="J887" s="25" t="str">
        <f>IF(OR(N887="",D887=""),"",IFERROR(INDEX('Facturi emise'!$K$5:$K$1004,MATCH(N887&amp;"|"&amp;D887,'Facturi emise'!$A$5:$A$1004,0)),""))</f>
        <v/>
      </c>
      <c r="K887" s="26" t="str">
        <f t="shared" si="40"/>
        <v/>
      </c>
      <c r="L887" s="26" t="str">
        <f t="shared" si="41"/>
        <v/>
      </c>
      <c r="M887" s="27" t="str">
        <f>IF(B887="","",TRIM(IF(N887="","Factura storno nu există în registru. ",IF(ISNA(MATCH(N887&amp;"|"&amp;D887,'Facturi emise'!$A$5:$A$1004,0)),"Linia nu există în factura inițială. ",""))&amp;IF(N(H887)&lt;=0,"Lipsește cantitatea stornată. ","")&amp;IF(AND(N(I887)=IFERROR(INDEX('Facturi emise'!$J$5:$J$1004,MATCH(N887&amp;"|"&amp;D887,'Facturi emise'!$A$5:$A$1004,0)),0),SUMIFS($H$5:$H$1004,$N$5:$N$1004,N887,$D$5:$D$1004,D887,$I$5:$I$1004,I887)&gt;N(G887)),"Stornezi mai mult decât s-a facturat. ","")&amp;IF(AND(N(I887)&gt;0,N(I887)&lt;IFERROR(INDEX('Facturi emise'!$J$5:$J$1004,MATCH(N887&amp;"|"&amp;D887,'Facturi emise'!$A$5:$A$1004,0)),0)),"Reducere de preț pe unitate. ","")))</f>
        <v/>
      </c>
      <c r="N887" s="28" t="str">
        <f>IF(B887="","",IFERROR(INDEX('Registru stornări'!$D$5:$D$304,MATCH(B887,'Registru stornări'!$B$5:$B$304,0)),""))</f>
        <v/>
      </c>
    </row>
    <row r="888" spans="1:14" x14ac:dyDescent="0.2">
      <c r="A888" s="1" t="str">
        <f t="shared" si="39"/>
        <v/>
      </c>
      <c r="B888" s="9"/>
      <c r="C888" s="10" t="str">
        <f>IF(B888="","",COUNTIF(INDEX($B:$B,5):B888,B888))</f>
        <v/>
      </c>
      <c r="D888" s="9"/>
      <c r="E888" s="24" t="str">
        <f>IF(OR(N888="",D888=""),"",IFERROR(INDEX('Facturi emise'!$G$5:$G$1004,MATCH(N888&amp;"|"&amp;D888,'Facturi emise'!$A$5:$A$1004,0)),""))</f>
        <v/>
      </c>
      <c r="F888" s="10" t="str">
        <f>IF(OR(N888="",D888=""),"",IFERROR(INDEX('Facturi emise'!$H$5:$H$1004,MATCH(N888&amp;"|"&amp;D888,'Facturi emise'!$A$5:$A$1004,0)),""))</f>
        <v/>
      </c>
      <c r="G888" s="24" t="str">
        <f>IF(OR(N888="",D888=""),"",IFERROR(INDEX('Facturi emise'!$I$5:$I$1004,MATCH(N888&amp;"|"&amp;D888,'Facturi emise'!$A$5:$A$1004,0)),""))</f>
        <v/>
      </c>
      <c r="H888" s="6"/>
      <c r="I888" s="14" t="str">
        <f>IF(OR(N888="",D888=""),"",IFERROR(INDEX('Facturi emise'!$J$5:$J$1004,MATCH(N888&amp;"|"&amp;D888,'Facturi emise'!$A$5:$A$1004,0)),""))</f>
        <v/>
      </c>
      <c r="J888" s="25" t="str">
        <f>IF(OR(N888="",D888=""),"",IFERROR(INDEX('Facturi emise'!$K$5:$K$1004,MATCH(N888&amp;"|"&amp;D888,'Facturi emise'!$A$5:$A$1004,0)),""))</f>
        <v/>
      </c>
      <c r="K888" s="26" t="str">
        <f t="shared" si="40"/>
        <v/>
      </c>
      <c r="L888" s="26" t="str">
        <f t="shared" si="41"/>
        <v/>
      </c>
      <c r="M888" s="27" t="str">
        <f>IF(B888="","",TRIM(IF(N888="","Factura storno nu există în registru. ",IF(ISNA(MATCH(N888&amp;"|"&amp;D888,'Facturi emise'!$A$5:$A$1004,0)),"Linia nu există în factura inițială. ",""))&amp;IF(N(H888)&lt;=0,"Lipsește cantitatea stornată. ","")&amp;IF(AND(N(I888)=IFERROR(INDEX('Facturi emise'!$J$5:$J$1004,MATCH(N888&amp;"|"&amp;D888,'Facturi emise'!$A$5:$A$1004,0)),0),SUMIFS($H$5:$H$1004,$N$5:$N$1004,N888,$D$5:$D$1004,D888,$I$5:$I$1004,I888)&gt;N(G888)),"Stornezi mai mult decât s-a facturat. ","")&amp;IF(AND(N(I888)&gt;0,N(I888)&lt;IFERROR(INDEX('Facturi emise'!$J$5:$J$1004,MATCH(N888&amp;"|"&amp;D888,'Facturi emise'!$A$5:$A$1004,0)),0)),"Reducere de preț pe unitate. ","")))</f>
        <v/>
      </c>
      <c r="N888" s="28" t="str">
        <f>IF(B888="","",IFERROR(INDEX('Registru stornări'!$D$5:$D$304,MATCH(B888,'Registru stornări'!$B$5:$B$304,0)),""))</f>
        <v/>
      </c>
    </row>
    <row r="889" spans="1:14" x14ac:dyDescent="0.2">
      <c r="A889" s="1" t="str">
        <f t="shared" si="39"/>
        <v/>
      </c>
      <c r="B889" s="9"/>
      <c r="C889" s="10" t="str">
        <f>IF(B889="","",COUNTIF(INDEX($B:$B,5):B889,B889))</f>
        <v/>
      </c>
      <c r="D889" s="9"/>
      <c r="E889" s="24" t="str">
        <f>IF(OR(N889="",D889=""),"",IFERROR(INDEX('Facturi emise'!$G$5:$G$1004,MATCH(N889&amp;"|"&amp;D889,'Facturi emise'!$A$5:$A$1004,0)),""))</f>
        <v/>
      </c>
      <c r="F889" s="10" t="str">
        <f>IF(OR(N889="",D889=""),"",IFERROR(INDEX('Facturi emise'!$H$5:$H$1004,MATCH(N889&amp;"|"&amp;D889,'Facturi emise'!$A$5:$A$1004,0)),""))</f>
        <v/>
      </c>
      <c r="G889" s="24" t="str">
        <f>IF(OR(N889="",D889=""),"",IFERROR(INDEX('Facturi emise'!$I$5:$I$1004,MATCH(N889&amp;"|"&amp;D889,'Facturi emise'!$A$5:$A$1004,0)),""))</f>
        <v/>
      </c>
      <c r="H889" s="6"/>
      <c r="I889" s="14" t="str">
        <f>IF(OR(N889="",D889=""),"",IFERROR(INDEX('Facturi emise'!$J$5:$J$1004,MATCH(N889&amp;"|"&amp;D889,'Facturi emise'!$A$5:$A$1004,0)),""))</f>
        <v/>
      </c>
      <c r="J889" s="25" t="str">
        <f>IF(OR(N889="",D889=""),"",IFERROR(INDEX('Facturi emise'!$K$5:$K$1004,MATCH(N889&amp;"|"&amp;D889,'Facturi emise'!$A$5:$A$1004,0)),""))</f>
        <v/>
      </c>
      <c r="K889" s="26" t="str">
        <f t="shared" si="40"/>
        <v/>
      </c>
      <c r="L889" s="26" t="str">
        <f t="shared" si="41"/>
        <v/>
      </c>
      <c r="M889" s="27" t="str">
        <f>IF(B889="","",TRIM(IF(N889="","Factura storno nu există în registru. ",IF(ISNA(MATCH(N889&amp;"|"&amp;D889,'Facturi emise'!$A$5:$A$1004,0)),"Linia nu există în factura inițială. ",""))&amp;IF(N(H889)&lt;=0,"Lipsește cantitatea stornată. ","")&amp;IF(AND(N(I889)=IFERROR(INDEX('Facturi emise'!$J$5:$J$1004,MATCH(N889&amp;"|"&amp;D889,'Facturi emise'!$A$5:$A$1004,0)),0),SUMIFS($H$5:$H$1004,$N$5:$N$1004,N889,$D$5:$D$1004,D889,$I$5:$I$1004,I889)&gt;N(G889)),"Stornezi mai mult decât s-a facturat. ","")&amp;IF(AND(N(I889)&gt;0,N(I889)&lt;IFERROR(INDEX('Facturi emise'!$J$5:$J$1004,MATCH(N889&amp;"|"&amp;D889,'Facturi emise'!$A$5:$A$1004,0)),0)),"Reducere de preț pe unitate. ","")))</f>
        <v/>
      </c>
      <c r="N889" s="28" t="str">
        <f>IF(B889="","",IFERROR(INDEX('Registru stornări'!$D$5:$D$304,MATCH(B889,'Registru stornări'!$B$5:$B$304,0)),""))</f>
        <v/>
      </c>
    </row>
    <row r="890" spans="1:14" x14ac:dyDescent="0.2">
      <c r="A890" s="1" t="str">
        <f t="shared" si="39"/>
        <v/>
      </c>
      <c r="B890" s="9"/>
      <c r="C890" s="10" t="str">
        <f>IF(B890="","",COUNTIF(INDEX($B:$B,5):B890,B890))</f>
        <v/>
      </c>
      <c r="D890" s="9"/>
      <c r="E890" s="24" t="str">
        <f>IF(OR(N890="",D890=""),"",IFERROR(INDEX('Facturi emise'!$G$5:$G$1004,MATCH(N890&amp;"|"&amp;D890,'Facturi emise'!$A$5:$A$1004,0)),""))</f>
        <v/>
      </c>
      <c r="F890" s="10" t="str">
        <f>IF(OR(N890="",D890=""),"",IFERROR(INDEX('Facturi emise'!$H$5:$H$1004,MATCH(N890&amp;"|"&amp;D890,'Facturi emise'!$A$5:$A$1004,0)),""))</f>
        <v/>
      </c>
      <c r="G890" s="24" t="str">
        <f>IF(OR(N890="",D890=""),"",IFERROR(INDEX('Facturi emise'!$I$5:$I$1004,MATCH(N890&amp;"|"&amp;D890,'Facturi emise'!$A$5:$A$1004,0)),""))</f>
        <v/>
      </c>
      <c r="H890" s="6"/>
      <c r="I890" s="14" t="str">
        <f>IF(OR(N890="",D890=""),"",IFERROR(INDEX('Facturi emise'!$J$5:$J$1004,MATCH(N890&amp;"|"&amp;D890,'Facturi emise'!$A$5:$A$1004,0)),""))</f>
        <v/>
      </c>
      <c r="J890" s="25" t="str">
        <f>IF(OR(N890="",D890=""),"",IFERROR(INDEX('Facturi emise'!$K$5:$K$1004,MATCH(N890&amp;"|"&amp;D890,'Facturi emise'!$A$5:$A$1004,0)),""))</f>
        <v/>
      </c>
      <c r="K890" s="26" t="str">
        <f t="shared" si="40"/>
        <v/>
      </c>
      <c r="L890" s="26" t="str">
        <f t="shared" si="41"/>
        <v/>
      </c>
      <c r="M890" s="27" t="str">
        <f>IF(B890="","",TRIM(IF(N890="","Factura storno nu există în registru. ",IF(ISNA(MATCH(N890&amp;"|"&amp;D890,'Facturi emise'!$A$5:$A$1004,0)),"Linia nu există în factura inițială. ",""))&amp;IF(N(H890)&lt;=0,"Lipsește cantitatea stornată. ","")&amp;IF(AND(N(I890)=IFERROR(INDEX('Facturi emise'!$J$5:$J$1004,MATCH(N890&amp;"|"&amp;D890,'Facturi emise'!$A$5:$A$1004,0)),0),SUMIFS($H$5:$H$1004,$N$5:$N$1004,N890,$D$5:$D$1004,D890,$I$5:$I$1004,I890)&gt;N(G890)),"Stornezi mai mult decât s-a facturat. ","")&amp;IF(AND(N(I890)&gt;0,N(I890)&lt;IFERROR(INDEX('Facturi emise'!$J$5:$J$1004,MATCH(N890&amp;"|"&amp;D890,'Facturi emise'!$A$5:$A$1004,0)),0)),"Reducere de preț pe unitate. ","")))</f>
        <v/>
      </c>
      <c r="N890" s="28" t="str">
        <f>IF(B890="","",IFERROR(INDEX('Registru stornări'!$D$5:$D$304,MATCH(B890,'Registru stornări'!$B$5:$B$304,0)),""))</f>
        <v/>
      </c>
    </row>
    <row r="891" spans="1:14" x14ac:dyDescent="0.2">
      <c r="A891" s="1" t="str">
        <f t="shared" si="39"/>
        <v/>
      </c>
      <c r="B891" s="9"/>
      <c r="C891" s="10" t="str">
        <f>IF(B891="","",COUNTIF(INDEX($B:$B,5):B891,B891))</f>
        <v/>
      </c>
      <c r="D891" s="9"/>
      <c r="E891" s="24" t="str">
        <f>IF(OR(N891="",D891=""),"",IFERROR(INDEX('Facturi emise'!$G$5:$G$1004,MATCH(N891&amp;"|"&amp;D891,'Facturi emise'!$A$5:$A$1004,0)),""))</f>
        <v/>
      </c>
      <c r="F891" s="10" t="str">
        <f>IF(OR(N891="",D891=""),"",IFERROR(INDEX('Facturi emise'!$H$5:$H$1004,MATCH(N891&amp;"|"&amp;D891,'Facturi emise'!$A$5:$A$1004,0)),""))</f>
        <v/>
      </c>
      <c r="G891" s="24" t="str">
        <f>IF(OR(N891="",D891=""),"",IFERROR(INDEX('Facturi emise'!$I$5:$I$1004,MATCH(N891&amp;"|"&amp;D891,'Facturi emise'!$A$5:$A$1004,0)),""))</f>
        <v/>
      </c>
      <c r="H891" s="6"/>
      <c r="I891" s="14" t="str">
        <f>IF(OR(N891="",D891=""),"",IFERROR(INDEX('Facturi emise'!$J$5:$J$1004,MATCH(N891&amp;"|"&amp;D891,'Facturi emise'!$A$5:$A$1004,0)),""))</f>
        <v/>
      </c>
      <c r="J891" s="25" t="str">
        <f>IF(OR(N891="",D891=""),"",IFERROR(INDEX('Facturi emise'!$K$5:$K$1004,MATCH(N891&amp;"|"&amp;D891,'Facturi emise'!$A$5:$A$1004,0)),""))</f>
        <v/>
      </c>
      <c r="K891" s="26" t="str">
        <f t="shared" si="40"/>
        <v/>
      </c>
      <c r="L891" s="26" t="str">
        <f t="shared" si="41"/>
        <v/>
      </c>
      <c r="M891" s="27" t="str">
        <f>IF(B891="","",TRIM(IF(N891="","Factura storno nu există în registru. ",IF(ISNA(MATCH(N891&amp;"|"&amp;D891,'Facturi emise'!$A$5:$A$1004,0)),"Linia nu există în factura inițială. ",""))&amp;IF(N(H891)&lt;=0,"Lipsește cantitatea stornată. ","")&amp;IF(AND(N(I891)=IFERROR(INDEX('Facturi emise'!$J$5:$J$1004,MATCH(N891&amp;"|"&amp;D891,'Facturi emise'!$A$5:$A$1004,0)),0),SUMIFS($H$5:$H$1004,$N$5:$N$1004,N891,$D$5:$D$1004,D891,$I$5:$I$1004,I891)&gt;N(G891)),"Stornezi mai mult decât s-a facturat. ","")&amp;IF(AND(N(I891)&gt;0,N(I891)&lt;IFERROR(INDEX('Facturi emise'!$J$5:$J$1004,MATCH(N891&amp;"|"&amp;D891,'Facturi emise'!$A$5:$A$1004,0)),0)),"Reducere de preț pe unitate. ","")))</f>
        <v/>
      </c>
      <c r="N891" s="28" t="str">
        <f>IF(B891="","",IFERROR(INDEX('Registru stornări'!$D$5:$D$304,MATCH(B891,'Registru stornări'!$B$5:$B$304,0)),""))</f>
        <v/>
      </c>
    </row>
    <row r="892" spans="1:14" x14ac:dyDescent="0.2">
      <c r="A892" s="1" t="str">
        <f t="shared" si="39"/>
        <v/>
      </c>
      <c r="B892" s="9"/>
      <c r="C892" s="10" t="str">
        <f>IF(B892="","",COUNTIF(INDEX($B:$B,5):B892,B892))</f>
        <v/>
      </c>
      <c r="D892" s="9"/>
      <c r="E892" s="24" t="str">
        <f>IF(OR(N892="",D892=""),"",IFERROR(INDEX('Facturi emise'!$G$5:$G$1004,MATCH(N892&amp;"|"&amp;D892,'Facturi emise'!$A$5:$A$1004,0)),""))</f>
        <v/>
      </c>
      <c r="F892" s="10" t="str">
        <f>IF(OR(N892="",D892=""),"",IFERROR(INDEX('Facturi emise'!$H$5:$H$1004,MATCH(N892&amp;"|"&amp;D892,'Facturi emise'!$A$5:$A$1004,0)),""))</f>
        <v/>
      </c>
      <c r="G892" s="24" t="str">
        <f>IF(OR(N892="",D892=""),"",IFERROR(INDEX('Facturi emise'!$I$5:$I$1004,MATCH(N892&amp;"|"&amp;D892,'Facturi emise'!$A$5:$A$1004,0)),""))</f>
        <v/>
      </c>
      <c r="H892" s="6"/>
      <c r="I892" s="14" t="str">
        <f>IF(OR(N892="",D892=""),"",IFERROR(INDEX('Facturi emise'!$J$5:$J$1004,MATCH(N892&amp;"|"&amp;D892,'Facturi emise'!$A$5:$A$1004,0)),""))</f>
        <v/>
      </c>
      <c r="J892" s="25" t="str">
        <f>IF(OR(N892="",D892=""),"",IFERROR(INDEX('Facturi emise'!$K$5:$K$1004,MATCH(N892&amp;"|"&amp;D892,'Facturi emise'!$A$5:$A$1004,0)),""))</f>
        <v/>
      </c>
      <c r="K892" s="26" t="str">
        <f t="shared" si="40"/>
        <v/>
      </c>
      <c r="L892" s="26" t="str">
        <f t="shared" si="41"/>
        <v/>
      </c>
      <c r="M892" s="27" t="str">
        <f>IF(B892="","",TRIM(IF(N892="","Factura storno nu există în registru. ",IF(ISNA(MATCH(N892&amp;"|"&amp;D892,'Facturi emise'!$A$5:$A$1004,0)),"Linia nu există în factura inițială. ",""))&amp;IF(N(H892)&lt;=0,"Lipsește cantitatea stornată. ","")&amp;IF(AND(N(I892)=IFERROR(INDEX('Facturi emise'!$J$5:$J$1004,MATCH(N892&amp;"|"&amp;D892,'Facturi emise'!$A$5:$A$1004,0)),0),SUMIFS($H$5:$H$1004,$N$5:$N$1004,N892,$D$5:$D$1004,D892,$I$5:$I$1004,I892)&gt;N(G892)),"Stornezi mai mult decât s-a facturat. ","")&amp;IF(AND(N(I892)&gt;0,N(I892)&lt;IFERROR(INDEX('Facturi emise'!$J$5:$J$1004,MATCH(N892&amp;"|"&amp;D892,'Facturi emise'!$A$5:$A$1004,0)),0)),"Reducere de preț pe unitate. ","")))</f>
        <v/>
      </c>
      <c r="N892" s="28" t="str">
        <f>IF(B892="","",IFERROR(INDEX('Registru stornări'!$D$5:$D$304,MATCH(B892,'Registru stornări'!$B$5:$B$304,0)),""))</f>
        <v/>
      </c>
    </row>
    <row r="893" spans="1:14" x14ac:dyDescent="0.2">
      <c r="A893" s="1" t="str">
        <f t="shared" si="39"/>
        <v/>
      </c>
      <c r="B893" s="9"/>
      <c r="C893" s="10" t="str">
        <f>IF(B893="","",COUNTIF(INDEX($B:$B,5):B893,B893))</f>
        <v/>
      </c>
      <c r="D893" s="9"/>
      <c r="E893" s="24" t="str">
        <f>IF(OR(N893="",D893=""),"",IFERROR(INDEX('Facturi emise'!$G$5:$G$1004,MATCH(N893&amp;"|"&amp;D893,'Facturi emise'!$A$5:$A$1004,0)),""))</f>
        <v/>
      </c>
      <c r="F893" s="10" t="str">
        <f>IF(OR(N893="",D893=""),"",IFERROR(INDEX('Facturi emise'!$H$5:$H$1004,MATCH(N893&amp;"|"&amp;D893,'Facturi emise'!$A$5:$A$1004,0)),""))</f>
        <v/>
      </c>
      <c r="G893" s="24" t="str">
        <f>IF(OR(N893="",D893=""),"",IFERROR(INDEX('Facturi emise'!$I$5:$I$1004,MATCH(N893&amp;"|"&amp;D893,'Facturi emise'!$A$5:$A$1004,0)),""))</f>
        <v/>
      </c>
      <c r="H893" s="6"/>
      <c r="I893" s="14" t="str">
        <f>IF(OR(N893="",D893=""),"",IFERROR(INDEX('Facturi emise'!$J$5:$J$1004,MATCH(N893&amp;"|"&amp;D893,'Facturi emise'!$A$5:$A$1004,0)),""))</f>
        <v/>
      </c>
      <c r="J893" s="25" t="str">
        <f>IF(OR(N893="",D893=""),"",IFERROR(INDEX('Facturi emise'!$K$5:$K$1004,MATCH(N893&amp;"|"&amp;D893,'Facturi emise'!$A$5:$A$1004,0)),""))</f>
        <v/>
      </c>
      <c r="K893" s="26" t="str">
        <f t="shared" si="40"/>
        <v/>
      </c>
      <c r="L893" s="26" t="str">
        <f t="shared" si="41"/>
        <v/>
      </c>
      <c r="M893" s="27" t="str">
        <f>IF(B893="","",TRIM(IF(N893="","Factura storno nu există în registru. ",IF(ISNA(MATCH(N893&amp;"|"&amp;D893,'Facturi emise'!$A$5:$A$1004,0)),"Linia nu există în factura inițială. ",""))&amp;IF(N(H893)&lt;=0,"Lipsește cantitatea stornată. ","")&amp;IF(AND(N(I893)=IFERROR(INDEX('Facturi emise'!$J$5:$J$1004,MATCH(N893&amp;"|"&amp;D893,'Facturi emise'!$A$5:$A$1004,0)),0),SUMIFS($H$5:$H$1004,$N$5:$N$1004,N893,$D$5:$D$1004,D893,$I$5:$I$1004,I893)&gt;N(G893)),"Stornezi mai mult decât s-a facturat. ","")&amp;IF(AND(N(I893)&gt;0,N(I893)&lt;IFERROR(INDEX('Facturi emise'!$J$5:$J$1004,MATCH(N893&amp;"|"&amp;D893,'Facturi emise'!$A$5:$A$1004,0)),0)),"Reducere de preț pe unitate. ","")))</f>
        <v/>
      </c>
      <c r="N893" s="28" t="str">
        <f>IF(B893="","",IFERROR(INDEX('Registru stornări'!$D$5:$D$304,MATCH(B893,'Registru stornări'!$B$5:$B$304,0)),""))</f>
        <v/>
      </c>
    </row>
    <row r="894" spans="1:14" x14ac:dyDescent="0.2">
      <c r="A894" s="1" t="str">
        <f t="shared" si="39"/>
        <v/>
      </c>
      <c r="B894" s="9"/>
      <c r="C894" s="10" t="str">
        <f>IF(B894="","",COUNTIF(INDEX($B:$B,5):B894,B894))</f>
        <v/>
      </c>
      <c r="D894" s="9"/>
      <c r="E894" s="24" t="str">
        <f>IF(OR(N894="",D894=""),"",IFERROR(INDEX('Facturi emise'!$G$5:$G$1004,MATCH(N894&amp;"|"&amp;D894,'Facturi emise'!$A$5:$A$1004,0)),""))</f>
        <v/>
      </c>
      <c r="F894" s="10" t="str">
        <f>IF(OR(N894="",D894=""),"",IFERROR(INDEX('Facturi emise'!$H$5:$H$1004,MATCH(N894&amp;"|"&amp;D894,'Facturi emise'!$A$5:$A$1004,0)),""))</f>
        <v/>
      </c>
      <c r="G894" s="24" t="str">
        <f>IF(OR(N894="",D894=""),"",IFERROR(INDEX('Facturi emise'!$I$5:$I$1004,MATCH(N894&amp;"|"&amp;D894,'Facturi emise'!$A$5:$A$1004,0)),""))</f>
        <v/>
      </c>
      <c r="H894" s="6"/>
      <c r="I894" s="14" t="str">
        <f>IF(OR(N894="",D894=""),"",IFERROR(INDEX('Facturi emise'!$J$5:$J$1004,MATCH(N894&amp;"|"&amp;D894,'Facturi emise'!$A$5:$A$1004,0)),""))</f>
        <v/>
      </c>
      <c r="J894" s="25" t="str">
        <f>IF(OR(N894="",D894=""),"",IFERROR(INDEX('Facturi emise'!$K$5:$K$1004,MATCH(N894&amp;"|"&amp;D894,'Facturi emise'!$A$5:$A$1004,0)),""))</f>
        <v/>
      </c>
      <c r="K894" s="26" t="str">
        <f t="shared" si="40"/>
        <v/>
      </c>
      <c r="L894" s="26" t="str">
        <f t="shared" si="41"/>
        <v/>
      </c>
      <c r="M894" s="27" t="str">
        <f>IF(B894="","",TRIM(IF(N894="","Factura storno nu există în registru. ",IF(ISNA(MATCH(N894&amp;"|"&amp;D894,'Facturi emise'!$A$5:$A$1004,0)),"Linia nu există în factura inițială. ",""))&amp;IF(N(H894)&lt;=0,"Lipsește cantitatea stornată. ","")&amp;IF(AND(N(I894)=IFERROR(INDEX('Facturi emise'!$J$5:$J$1004,MATCH(N894&amp;"|"&amp;D894,'Facturi emise'!$A$5:$A$1004,0)),0),SUMIFS($H$5:$H$1004,$N$5:$N$1004,N894,$D$5:$D$1004,D894,$I$5:$I$1004,I894)&gt;N(G894)),"Stornezi mai mult decât s-a facturat. ","")&amp;IF(AND(N(I894)&gt;0,N(I894)&lt;IFERROR(INDEX('Facturi emise'!$J$5:$J$1004,MATCH(N894&amp;"|"&amp;D894,'Facturi emise'!$A$5:$A$1004,0)),0)),"Reducere de preț pe unitate. ","")))</f>
        <v/>
      </c>
      <c r="N894" s="28" t="str">
        <f>IF(B894="","",IFERROR(INDEX('Registru stornări'!$D$5:$D$304,MATCH(B894,'Registru stornări'!$B$5:$B$304,0)),""))</f>
        <v/>
      </c>
    </row>
    <row r="895" spans="1:14" x14ac:dyDescent="0.2">
      <c r="A895" s="1" t="str">
        <f t="shared" si="39"/>
        <v/>
      </c>
      <c r="B895" s="9"/>
      <c r="C895" s="10" t="str">
        <f>IF(B895="","",COUNTIF(INDEX($B:$B,5):B895,B895))</f>
        <v/>
      </c>
      <c r="D895" s="9"/>
      <c r="E895" s="24" t="str">
        <f>IF(OR(N895="",D895=""),"",IFERROR(INDEX('Facturi emise'!$G$5:$G$1004,MATCH(N895&amp;"|"&amp;D895,'Facturi emise'!$A$5:$A$1004,0)),""))</f>
        <v/>
      </c>
      <c r="F895" s="10" t="str">
        <f>IF(OR(N895="",D895=""),"",IFERROR(INDEX('Facturi emise'!$H$5:$H$1004,MATCH(N895&amp;"|"&amp;D895,'Facturi emise'!$A$5:$A$1004,0)),""))</f>
        <v/>
      </c>
      <c r="G895" s="24" t="str">
        <f>IF(OR(N895="",D895=""),"",IFERROR(INDEX('Facturi emise'!$I$5:$I$1004,MATCH(N895&amp;"|"&amp;D895,'Facturi emise'!$A$5:$A$1004,0)),""))</f>
        <v/>
      </c>
      <c r="H895" s="6"/>
      <c r="I895" s="14" t="str">
        <f>IF(OR(N895="",D895=""),"",IFERROR(INDEX('Facturi emise'!$J$5:$J$1004,MATCH(N895&amp;"|"&amp;D895,'Facturi emise'!$A$5:$A$1004,0)),""))</f>
        <v/>
      </c>
      <c r="J895" s="25" t="str">
        <f>IF(OR(N895="",D895=""),"",IFERROR(INDEX('Facturi emise'!$K$5:$K$1004,MATCH(N895&amp;"|"&amp;D895,'Facturi emise'!$A$5:$A$1004,0)),""))</f>
        <v/>
      </c>
      <c r="K895" s="26" t="str">
        <f t="shared" si="40"/>
        <v/>
      </c>
      <c r="L895" s="26" t="str">
        <f t="shared" si="41"/>
        <v/>
      </c>
      <c r="M895" s="27" t="str">
        <f>IF(B895="","",TRIM(IF(N895="","Factura storno nu există în registru. ",IF(ISNA(MATCH(N895&amp;"|"&amp;D895,'Facturi emise'!$A$5:$A$1004,0)),"Linia nu există în factura inițială. ",""))&amp;IF(N(H895)&lt;=0,"Lipsește cantitatea stornată. ","")&amp;IF(AND(N(I895)=IFERROR(INDEX('Facturi emise'!$J$5:$J$1004,MATCH(N895&amp;"|"&amp;D895,'Facturi emise'!$A$5:$A$1004,0)),0),SUMIFS($H$5:$H$1004,$N$5:$N$1004,N895,$D$5:$D$1004,D895,$I$5:$I$1004,I895)&gt;N(G895)),"Stornezi mai mult decât s-a facturat. ","")&amp;IF(AND(N(I895)&gt;0,N(I895)&lt;IFERROR(INDEX('Facturi emise'!$J$5:$J$1004,MATCH(N895&amp;"|"&amp;D895,'Facturi emise'!$A$5:$A$1004,0)),0)),"Reducere de preț pe unitate. ","")))</f>
        <v/>
      </c>
      <c r="N895" s="28" t="str">
        <f>IF(B895="","",IFERROR(INDEX('Registru stornări'!$D$5:$D$304,MATCH(B895,'Registru stornări'!$B$5:$B$304,0)),""))</f>
        <v/>
      </c>
    </row>
    <row r="896" spans="1:14" x14ac:dyDescent="0.2">
      <c r="A896" s="1" t="str">
        <f t="shared" si="39"/>
        <v/>
      </c>
      <c r="B896" s="9"/>
      <c r="C896" s="10" t="str">
        <f>IF(B896="","",COUNTIF(INDEX($B:$B,5):B896,B896))</f>
        <v/>
      </c>
      <c r="D896" s="9"/>
      <c r="E896" s="24" t="str">
        <f>IF(OR(N896="",D896=""),"",IFERROR(INDEX('Facturi emise'!$G$5:$G$1004,MATCH(N896&amp;"|"&amp;D896,'Facturi emise'!$A$5:$A$1004,0)),""))</f>
        <v/>
      </c>
      <c r="F896" s="10" t="str">
        <f>IF(OR(N896="",D896=""),"",IFERROR(INDEX('Facturi emise'!$H$5:$H$1004,MATCH(N896&amp;"|"&amp;D896,'Facturi emise'!$A$5:$A$1004,0)),""))</f>
        <v/>
      </c>
      <c r="G896" s="24" t="str">
        <f>IF(OR(N896="",D896=""),"",IFERROR(INDEX('Facturi emise'!$I$5:$I$1004,MATCH(N896&amp;"|"&amp;D896,'Facturi emise'!$A$5:$A$1004,0)),""))</f>
        <v/>
      </c>
      <c r="H896" s="6"/>
      <c r="I896" s="14" t="str">
        <f>IF(OR(N896="",D896=""),"",IFERROR(INDEX('Facturi emise'!$J$5:$J$1004,MATCH(N896&amp;"|"&amp;D896,'Facturi emise'!$A$5:$A$1004,0)),""))</f>
        <v/>
      </c>
      <c r="J896" s="25" t="str">
        <f>IF(OR(N896="",D896=""),"",IFERROR(INDEX('Facturi emise'!$K$5:$K$1004,MATCH(N896&amp;"|"&amp;D896,'Facturi emise'!$A$5:$A$1004,0)),""))</f>
        <v/>
      </c>
      <c r="K896" s="26" t="str">
        <f t="shared" si="40"/>
        <v/>
      </c>
      <c r="L896" s="26" t="str">
        <f t="shared" si="41"/>
        <v/>
      </c>
      <c r="M896" s="27" t="str">
        <f>IF(B896="","",TRIM(IF(N896="","Factura storno nu există în registru. ",IF(ISNA(MATCH(N896&amp;"|"&amp;D896,'Facturi emise'!$A$5:$A$1004,0)),"Linia nu există în factura inițială. ",""))&amp;IF(N(H896)&lt;=0,"Lipsește cantitatea stornată. ","")&amp;IF(AND(N(I896)=IFERROR(INDEX('Facturi emise'!$J$5:$J$1004,MATCH(N896&amp;"|"&amp;D896,'Facturi emise'!$A$5:$A$1004,0)),0),SUMIFS($H$5:$H$1004,$N$5:$N$1004,N896,$D$5:$D$1004,D896,$I$5:$I$1004,I896)&gt;N(G896)),"Stornezi mai mult decât s-a facturat. ","")&amp;IF(AND(N(I896)&gt;0,N(I896)&lt;IFERROR(INDEX('Facturi emise'!$J$5:$J$1004,MATCH(N896&amp;"|"&amp;D896,'Facturi emise'!$A$5:$A$1004,0)),0)),"Reducere de preț pe unitate. ","")))</f>
        <v/>
      </c>
      <c r="N896" s="28" t="str">
        <f>IF(B896="","",IFERROR(INDEX('Registru stornări'!$D$5:$D$304,MATCH(B896,'Registru stornări'!$B$5:$B$304,0)),""))</f>
        <v/>
      </c>
    </row>
    <row r="897" spans="1:14" x14ac:dyDescent="0.2">
      <c r="A897" s="1" t="str">
        <f t="shared" si="39"/>
        <v/>
      </c>
      <c r="B897" s="9"/>
      <c r="C897" s="10" t="str">
        <f>IF(B897="","",COUNTIF(INDEX($B:$B,5):B897,B897))</f>
        <v/>
      </c>
      <c r="D897" s="9"/>
      <c r="E897" s="24" t="str">
        <f>IF(OR(N897="",D897=""),"",IFERROR(INDEX('Facturi emise'!$G$5:$G$1004,MATCH(N897&amp;"|"&amp;D897,'Facturi emise'!$A$5:$A$1004,0)),""))</f>
        <v/>
      </c>
      <c r="F897" s="10" t="str">
        <f>IF(OR(N897="",D897=""),"",IFERROR(INDEX('Facturi emise'!$H$5:$H$1004,MATCH(N897&amp;"|"&amp;D897,'Facturi emise'!$A$5:$A$1004,0)),""))</f>
        <v/>
      </c>
      <c r="G897" s="24" t="str">
        <f>IF(OR(N897="",D897=""),"",IFERROR(INDEX('Facturi emise'!$I$5:$I$1004,MATCH(N897&amp;"|"&amp;D897,'Facturi emise'!$A$5:$A$1004,0)),""))</f>
        <v/>
      </c>
      <c r="H897" s="6"/>
      <c r="I897" s="14" t="str">
        <f>IF(OR(N897="",D897=""),"",IFERROR(INDEX('Facturi emise'!$J$5:$J$1004,MATCH(N897&amp;"|"&amp;D897,'Facturi emise'!$A$5:$A$1004,0)),""))</f>
        <v/>
      </c>
      <c r="J897" s="25" t="str">
        <f>IF(OR(N897="",D897=""),"",IFERROR(INDEX('Facturi emise'!$K$5:$K$1004,MATCH(N897&amp;"|"&amp;D897,'Facturi emise'!$A$5:$A$1004,0)),""))</f>
        <v/>
      </c>
      <c r="K897" s="26" t="str">
        <f t="shared" si="40"/>
        <v/>
      </c>
      <c r="L897" s="26" t="str">
        <f t="shared" si="41"/>
        <v/>
      </c>
      <c r="M897" s="27" t="str">
        <f>IF(B897="","",TRIM(IF(N897="","Factura storno nu există în registru. ",IF(ISNA(MATCH(N897&amp;"|"&amp;D897,'Facturi emise'!$A$5:$A$1004,0)),"Linia nu există în factura inițială. ",""))&amp;IF(N(H897)&lt;=0,"Lipsește cantitatea stornată. ","")&amp;IF(AND(N(I897)=IFERROR(INDEX('Facturi emise'!$J$5:$J$1004,MATCH(N897&amp;"|"&amp;D897,'Facturi emise'!$A$5:$A$1004,0)),0),SUMIFS($H$5:$H$1004,$N$5:$N$1004,N897,$D$5:$D$1004,D897,$I$5:$I$1004,I897)&gt;N(G897)),"Stornezi mai mult decât s-a facturat. ","")&amp;IF(AND(N(I897)&gt;0,N(I897)&lt;IFERROR(INDEX('Facturi emise'!$J$5:$J$1004,MATCH(N897&amp;"|"&amp;D897,'Facturi emise'!$A$5:$A$1004,0)),0)),"Reducere de preț pe unitate. ","")))</f>
        <v/>
      </c>
      <c r="N897" s="28" t="str">
        <f>IF(B897="","",IFERROR(INDEX('Registru stornări'!$D$5:$D$304,MATCH(B897,'Registru stornări'!$B$5:$B$304,0)),""))</f>
        <v/>
      </c>
    </row>
    <row r="898" spans="1:14" x14ac:dyDescent="0.2">
      <c r="A898" s="1" t="str">
        <f t="shared" si="39"/>
        <v/>
      </c>
      <c r="B898" s="9"/>
      <c r="C898" s="10" t="str">
        <f>IF(B898="","",COUNTIF(INDEX($B:$B,5):B898,B898))</f>
        <v/>
      </c>
      <c r="D898" s="9"/>
      <c r="E898" s="24" t="str">
        <f>IF(OR(N898="",D898=""),"",IFERROR(INDEX('Facturi emise'!$G$5:$G$1004,MATCH(N898&amp;"|"&amp;D898,'Facturi emise'!$A$5:$A$1004,0)),""))</f>
        <v/>
      </c>
      <c r="F898" s="10" t="str">
        <f>IF(OR(N898="",D898=""),"",IFERROR(INDEX('Facturi emise'!$H$5:$H$1004,MATCH(N898&amp;"|"&amp;D898,'Facturi emise'!$A$5:$A$1004,0)),""))</f>
        <v/>
      </c>
      <c r="G898" s="24" t="str">
        <f>IF(OR(N898="",D898=""),"",IFERROR(INDEX('Facturi emise'!$I$5:$I$1004,MATCH(N898&amp;"|"&amp;D898,'Facturi emise'!$A$5:$A$1004,0)),""))</f>
        <v/>
      </c>
      <c r="H898" s="6"/>
      <c r="I898" s="14" t="str">
        <f>IF(OR(N898="",D898=""),"",IFERROR(INDEX('Facturi emise'!$J$5:$J$1004,MATCH(N898&amp;"|"&amp;D898,'Facturi emise'!$A$5:$A$1004,0)),""))</f>
        <v/>
      </c>
      <c r="J898" s="25" t="str">
        <f>IF(OR(N898="",D898=""),"",IFERROR(INDEX('Facturi emise'!$K$5:$K$1004,MATCH(N898&amp;"|"&amp;D898,'Facturi emise'!$A$5:$A$1004,0)),""))</f>
        <v/>
      </c>
      <c r="K898" s="26" t="str">
        <f t="shared" si="40"/>
        <v/>
      </c>
      <c r="L898" s="26" t="str">
        <f t="shared" si="41"/>
        <v/>
      </c>
      <c r="M898" s="27" t="str">
        <f>IF(B898="","",TRIM(IF(N898="","Factura storno nu există în registru. ",IF(ISNA(MATCH(N898&amp;"|"&amp;D898,'Facturi emise'!$A$5:$A$1004,0)),"Linia nu există în factura inițială. ",""))&amp;IF(N(H898)&lt;=0,"Lipsește cantitatea stornată. ","")&amp;IF(AND(N(I898)=IFERROR(INDEX('Facturi emise'!$J$5:$J$1004,MATCH(N898&amp;"|"&amp;D898,'Facturi emise'!$A$5:$A$1004,0)),0),SUMIFS($H$5:$H$1004,$N$5:$N$1004,N898,$D$5:$D$1004,D898,$I$5:$I$1004,I898)&gt;N(G898)),"Stornezi mai mult decât s-a facturat. ","")&amp;IF(AND(N(I898)&gt;0,N(I898)&lt;IFERROR(INDEX('Facturi emise'!$J$5:$J$1004,MATCH(N898&amp;"|"&amp;D898,'Facturi emise'!$A$5:$A$1004,0)),0)),"Reducere de preț pe unitate. ","")))</f>
        <v/>
      </c>
      <c r="N898" s="28" t="str">
        <f>IF(B898="","",IFERROR(INDEX('Registru stornări'!$D$5:$D$304,MATCH(B898,'Registru stornări'!$B$5:$B$304,0)),""))</f>
        <v/>
      </c>
    </row>
    <row r="899" spans="1:14" x14ac:dyDescent="0.2">
      <c r="A899" s="1" t="str">
        <f t="shared" si="39"/>
        <v/>
      </c>
      <c r="B899" s="9"/>
      <c r="C899" s="10" t="str">
        <f>IF(B899="","",COUNTIF(INDEX($B:$B,5):B899,B899))</f>
        <v/>
      </c>
      <c r="D899" s="9"/>
      <c r="E899" s="24" t="str">
        <f>IF(OR(N899="",D899=""),"",IFERROR(INDEX('Facturi emise'!$G$5:$G$1004,MATCH(N899&amp;"|"&amp;D899,'Facturi emise'!$A$5:$A$1004,0)),""))</f>
        <v/>
      </c>
      <c r="F899" s="10" t="str">
        <f>IF(OR(N899="",D899=""),"",IFERROR(INDEX('Facturi emise'!$H$5:$H$1004,MATCH(N899&amp;"|"&amp;D899,'Facturi emise'!$A$5:$A$1004,0)),""))</f>
        <v/>
      </c>
      <c r="G899" s="24" t="str">
        <f>IF(OR(N899="",D899=""),"",IFERROR(INDEX('Facturi emise'!$I$5:$I$1004,MATCH(N899&amp;"|"&amp;D899,'Facturi emise'!$A$5:$A$1004,0)),""))</f>
        <v/>
      </c>
      <c r="H899" s="6"/>
      <c r="I899" s="14" t="str">
        <f>IF(OR(N899="",D899=""),"",IFERROR(INDEX('Facturi emise'!$J$5:$J$1004,MATCH(N899&amp;"|"&amp;D899,'Facturi emise'!$A$5:$A$1004,0)),""))</f>
        <v/>
      </c>
      <c r="J899" s="25" t="str">
        <f>IF(OR(N899="",D899=""),"",IFERROR(INDEX('Facturi emise'!$K$5:$K$1004,MATCH(N899&amp;"|"&amp;D899,'Facturi emise'!$A$5:$A$1004,0)),""))</f>
        <v/>
      </c>
      <c r="K899" s="26" t="str">
        <f t="shared" si="40"/>
        <v/>
      </c>
      <c r="L899" s="26" t="str">
        <f t="shared" si="41"/>
        <v/>
      </c>
      <c r="M899" s="27" t="str">
        <f>IF(B899="","",TRIM(IF(N899="","Factura storno nu există în registru. ",IF(ISNA(MATCH(N899&amp;"|"&amp;D899,'Facturi emise'!$A$5:$A$1004,0)),"Linia nu există în factura inițială. ",""))&amp;IF(N(H899)&lt;=0,"Lipsește cantitatea stornată. ","")&amp;IF(AND(N(I899)=IFERROR(INDEX('Facturi emise'!$J$5:$J$1004,MATCH(N899&amp;"|"&amp;D899,'Facturi emise'!$A$5:$A$1004,0)),0),SUMIFS($H$5:$H$1004,$N$5:$N$1004,N899,$D$5:$D$1004,D899,$I$5:$I$1004,I899)&gt;N(G899)),"Stornezi mai mult decât s-a facturat. ","")&amp;IF(AND(N(I899)&gt;0,N(I899)&lt;IFERROR(INDEX('Facturi emise'!$J$5:$J$1004,MATCH(N899&amp;"|"&amp;D899,'Facturi emise'!$A$5:$A$1004,0)),0)),"Reducere de preț pe unitate. ","")))</f>
        <v/>
      </c>
      <c r="N899" s="28" t="str">
        <f>IF(B899="","",IFERROR(INDEX('Registru stornări'!$D$5:$D$304,MATCH(B899,'Registru stornări'!$B$5:$B$304,0)),""))</f>
        <v/>
      </c>
    </row>
    <row r="900" spans="1:14" x14ac:dyDescent="0.2">
      <c r="A900" s="1" t="str">
        <f t="shared" si="39"/>
        <v/>
      </c>
      <c r="B900" s="9"/>
      <c r="C900" s="10" t="str">
        <f>IF(B900="","",COUNTIF(INDEX($B:$B,5):B900,B900))</f>
        <v/>
      </c>
      <c r="D900" s="9"/>
      <c r="E900" s="24" t="str">
        <f>IF(OR(N900="",D900=""),"",IFERROR(INDEX('Facturi emise'!$G$5:$G$1004,MATCH(N900&amp;"|"&amp;D900,'Facturi emise'!$A$5:$A$1004,0)),""))</f>
        <v/>
      </c>
      <c r="F900" s="10" t="str">
        <f>IF(OR(N900="",D900=""),"",IFERROR(INDEX('Facturi emise'!$H$5:$H$1004,MATCH(N900&amp;"|"&amp;D900,'Facturi emise'!$A$5:$A$1004,0)),""))</f>
        <v/>
      </c>
      <c r="G900" s="24" t="str">
        <f>IF(OR(N900="",D900=""),"",IFERROR(INDEX('Facturi emise'!$I$5:$I$1004,MATCH(N900&amp;"|"&amp;D900,'Facturi emise'!$A$5:$A$1004,0)),""))</f>
        <v/>
      </c>
      <c r="H900" s="6"/>
      <c r="I900" s="14" t="str">
        <f>IF(OR(N900="",D900=""),"",IFERROR(INDEX('Facturi emise'!$J$5:$J$1004,MATCH(N900&amp;"|"&amp;D900,'Facturi emise'!$A$5:$A$1004,0)),""))</f>
        <v/>
      </c>
      <c r="J900" s="25" t="str">
        <f>IF(OR(N900="",D900=""),"",IFERROR(INDEX('Facturi emise'!$K$5:$K$1004,MATCH(N900&amp;"|"&amp;D900,'Facturi emise'!$A$5:$A$1004,0)),""))</f>
        <v/>
      </c>
      <c r="K900" s="26" t="str">
        <f t="shared" si="40"/>
        <v/>
      </c>
      <c r="L900" s="26" t="str">
        <f t="shared" si="41"/>
        <v/>
      </c>
      <c r="M900" s="27" t="str">
        <f>IF(B900="","",TRIM(IF(N900="","Factura storno nu există în registru. ",IF(ISNA(MATCH(N900&amp;"|"&amp;D900,'Facturi emise'!$A$5:$A$1004,0)),"Linia nu există în factura inițială. ",""))&amp;IF(N(H900)&lt;=0,"Lipsește cantitatea stornată. ","")&amp;IF(AND(N(I900)=IFERROR(INDEX('Facturi emise'!$J$5:$J$1004,MATCH(N900&amp;"|"&amp;D900,'Facturi emise'!$A$5:$A$1004,0)),0),SUMIFS($H$5:$H$1004,$N$5:$N$1004,N900,$D$5:$D$1004,D900,$I$5:$I$1004,I900)&gt;N(G900)),"Stornezi mai mult decât s-a facturat. ","")&amp;IF(AND(N(I900)&gt;0,N(I900)&lt;IFERROR(INDEX('Facturi emise'!$J$5:$J$1004,MATCH(N900&amp;"|"&amp;D900,'Facturi emise'!$A$5:$A$1004,0)),0)),"Reducere de preț pe unitate. ","")))</f>
        <v/>
      </c>
      <c r="N900" s="28" t="str">
        <f>IF(B900="","",IFERROR(INDEX('Registru stornări'!$D$5:$D$304,MATCH(B900,'Registru stornări'!$B$5:$B$304,0)),""))</f>
        <v/>
      </c>
    </row>
    <row r="901" spans="1:14" x14ac:dyDescent="0.2">
      <c r="A901" s="1" t="str">
        <f t="shared" ref="A901:A964" si="42">IF(B901="","",B901&amp;"|"&amp;C901)</f>
        <v/>
      </c>
      <c r="B901" s="9"/>
      <c r="C901" s="10" t="str">
        <f>IF(B901="","",COUNTIF(INDEX($B:$B,5):B901,B901))</f>
        <v/>
      </c>
      <c r="D901" s="9"/>
      <c r="E901" s="24" t="str">
        <f>IF(OR(N901="",D901=""),"",IFERROR(INDEX('Facturi emise'!$G$5:$G$1004,MATCH(N901&amp;"|"&amp;D901,'Facturi emise'!$A$5:$A$1004,0)),""))</f>
        <v/>
      </c>
      <c r="F901" s="10" t="str">
        <f>IF(OR(N901="",D901=""),"",IFERROR(INDEX('Facturi emise'!$H$5:$H$1004,MATCH(N901&amp;"|"&amp;D901,'Facturi emise'!$A$5:$A$1004,0)),""))</f>
        <v/>
      </c>
      <c r="G901" s="24" t="str">
        <f>IF(OR(N901="",D901=""),"",IFERROR(INDEX('Facturi emise'!$I$5:$I$1004,MATCH(N901&amp;"|"&amp;D901,'Facturi emise'!$A$5:$A$1004,0)),""))</f>
        <v/>
      </c>
      <c r="H901" s="6"/>
      <c r="I901" s="14" t="str">
        <f>IF(OR(N901="",D901=""),"",IFERROR(INDEX('Facturi emise'!$J$5:$J$1004,MATCH(N901&amp;"|"&amp;D901,'Facturi emise'!$A$5:$A$1004,0)),""))</f>
        <v/>
      </c>
      <c r="J901" s="25" t="str">
        <f>IF(OR(N901="",D901=""),"",IFERROR(INDEX('Facturi emise'!$K$5:$K$1004,MATCH(N901&amp;"|"&amp;D901,'Facturi emise'!$A$5:$A$1004,0)),""))</f>
        <v/>
      </c>
      <c r="K901" s="26" t="str">
        <f t="shared" ref="K901:K964" si="43">IF(OR(H901="",I901=""),"",-ROUND(H901*I901,2))</f>
        <v/>
      </c>
      <c r="L901" s="26" t="str">
        <f t="shared" ref="L901:L964" si="44">IF(OR(K901="",J901=""),"",ROUND(K901*J901,2))</f>
        <v/>
      </c>
      <c r="M901" s="27" t="str">
        <f>IF(B901="","",TRIM(IF(N901="","Factura storno nu există în registru. ",IF(ISNA(MATCH(N901&amp;"|"&amp;D901,'Facturi emise'!$A$5:$A$1004,0)),"Linia nu există în factura inițială. ",""))&amp;IF(N(H901)&lt;=0,"Lipsește cantitatea stornată. ","")&amp;IF(AND(N(I901)=IFERROR(INDEX('Facturi emise'!$J$5:$J$1004,MATCH(N901&amp;"|"&amp;D901,'Facturi emise'!$A$5:$A$1004,0)),0),SUMIFS($H$5:$H$1004,$N$5:$N$1004,N901,$D$5:$D$1004,D901,$I$5:$I$1004,I901)&gt;N(G901)),"Stornezi mai mult decât s-a facturat. ","")&amp;IF(AND(N(I901)&gt;0,N(I901)&lt;IFERROR(INDEX('Facturi emise'!$J$5:$J$1004,MATCH(N901&amp;"|"&amp;D901,'Facturi emise'!$A$5:$A$1004,0)),0)),"Reducere de preț pe unitate. ","")))</f>
        <v/>
      </c>
      <c r="N901" s="28" t="str">
        <f>IF(B901="","",IFERROR(INDEX('Registru stornări'!$D$5:$D$304,MATCH(B901,'Registru stornări'!$B$5:$B$304,0)),""))</f>
        <v/>
      </c>
    </row>
    <row r="902" spans="1:14" x14ac:dyDescent="0.2">
      <c r="A902" s="1" t="str">
        <f t="shared" si="42"/>
        <v/>
      </c>
      <c r="B902" s="9"/>
      <c r="C902" s="10" t="str">
        <f>IF(B902="","",COUNTIF(INDEX($B:$B,5):B902,B902))</f>
        <v/>
      </c>
      <c r="D902" s="9"/>
      <c r="E902" s="24" t="str">
        <f>IF(OR(N902="",D902=""),"",IFERROR(INDEX('Facturi emise'!$G$5:$G$1004,MATCH(N902&amp;"|"&amp;D902,'Facturi emise'!$A$5:$A$1004,0)),""))</f>
        <v/>
      </c>
      <c r="F902" s="10" t="str">
        <f>IF(OR(N902="",D902=""),"",IFERROR(INDEX('Facturi emise'!$H$5:$H$1004,MATCH(N902&amp;"|"&amp;D902,'Facturi emise'!$A$5:$A$1004,0)),""))</f>
        <v/>
      </c>
      <c r="G902" s="24" t="str">
        <f>IF(OR(N902="",D902=""),"",IFERROR(INDEX('Facturi emise'!$I$5:$I$1004,MATCH(N902&amp;"|"&amp;D902,'Facturi emise'!$A$5:$A$1004,0)),""))</f>
        <v/>
      </c>
      <c r="H902" s="6"/>
      <c r="I902" s="14" t="str">
        <f>IF(OR(N902="",D902=""),"",IFERROR(INDEX('Facturi emise'!$J$5:$J$1004,MATCH(N902&amp;"|"&amp;D902,'Facturi emise'!$A$5:$A$1004,0)),""))</f>
        <v/>
      </c>
      <c r="J902" s="25" t="str">
        <f>IF(OR(N902="",D902=""),"",IFERROR(INDEX('Facturi emise'!$K$5:$K$1004,MATCH(N902&amp;"|"&amp;D902,'Facturi emise'!$A$5:$A$1004,0)),""))</f>
        <v/>
      </c>
      <c r="K902" s="26" t="str">
        <f t="shared" si="43"/>
        <v/>
      </c>
      <c r="L902" s="26" t="str">
        <f t="shared" si="44"/>
        <v/>
      </c>
      <c r="M902" s="27" t="str">
        <f>IF(B902="","",TRIM(IF(N902="","Factura storno nu există în registru. ",IF(ISNA(MATCH(N902&amp;"|"&amp;D902,'Facturi emise'!$A$5:$A$1004,0)),"Linia nu există în factura inițială. ",""))&amp;IF(N(H902)&lt;=0,"Lipsește cantitatea stornată. ","")&amp;IF(AND(N(I902)=IFERROR(INDEX('Facturi emise'!$J$5:$J$1004,MATCH(N902&amp;"|"&amp;D902,'Facturi emise'!$A$5:$A$1004,0)),0),SUMIFS($H$5:$H$1004,$N$5:$N$1004,N902,$D$5:$D$1004,D902,$I$5:$I$1004,I902)&gt;N(G902)),"Stornezi mai mult decât s-a facturat. ","")&amp;IF(AND(N(I902)&gt;0,N(I902)&lt;IFERROR(INDEX('Facturi emise'!$J$5:$J$1004,MATCH(N902&amp;"|"&amp;D902,'Facturi emise'!$A$5:$A$1004,0)),0)),"Reducere de preț pe unitate. ","")))</f>
        <v/>
      </c>
      <c r="N902" s="28" t="str">
        <f>IF(B902="","",IFERROR(INDEX('Registru stornări'!$D$5:$D$304,MATCH(B902,'Registru stornări'!$B$5:$B$304,0)),""))</f>
        <v/>
      </c>
    </row>
    <row r="903" spans="1:14" x14ac:dyDescent="0.2">
      <c r="A903" s="1" t="str">
        <f t="shared" si="42"/>
        <v/>
      </c>
      <c r="B903" s="9"/>
      <c r="C903" s="10" t="str">
        <f>IF(B903="","",COUNTIF(INDEX($B:$B,5):B903,B903))</f>
        <v/>
      </c>
      <c r="D903" s="9"/>
      <c r="E903" s="24" t="str">
        <f>IF(OR(N903="",D903=""),"",IFERROR(INDEX('Facturi emise'!$G$5:$G$1004,MATCH(N903&amp;"|"&amp;D903,'Facturi emise'!$A$5:$A$1004,0)),""))</f>
        <v/>
      </c>
      <c r="F903" s="10" t="str">
        <f>IF(OR(N903="",D903=""),"",IFERROR(INDEX('Facturi emise'!$H$5:$H$1004,MATCH(N903&amp;"|"&amp;D903,'Facturi emise'!$A$5:$A$1004,0)),""))</f>
        <v/>
      </c>
      <c r="G903" s="24" t="str">
        <f>IF(OR(N903="",D903=""),"",IFERROR(INDEX('Facturi emise'!$I$5:$I$1004,MATCH(N903&amp;"|"&amp;D903,'Facturi emise'!$A$5:$A$1004,0)),""))</f>
        <v/>
      </c>
      <c r="H903" s="6"/>
      <c r="I903" s="14" t="str">
        <f>IF(OR(N903="",D903=""),"",IFERROR(INDEX('Facturi emise'!$J$5:$J$1004,MATCH(N903&amp;"|"&amp;D903,'Facturi emise'!$A$5:$A$1004,0)),""))</f>
        <v/>
      </c>
      <c r="J903" s="25" t="str">
        <f>IF(OR(N903="",D903=""),"",IFERROR(INDEX('Facturi emise'!$K$5:$K$1004,MATCH(N903&amp;"|"&amp;D903,'Facturi emise'!$A$5:$A$1004,0)),""))</f>
        <v/>
      </c>
      <c r="K903" s="26" t="str">
        <f t="shared" si="43"/>
        <v/>
      </c>
      <c r="L903" s="26" t="str">
        <f t="shared" si="44"/>
        <v/>
      </c>
      <c r="M903" s="27" t="str">
        <f>IF(B903="","",TRIM(IF(N903="","Factura storno nu există în registru. ",IF(ISNA(MATCH(N903&amp;"|"&amp;D903,'Facturi emise'!$A$5:$A$1004,0)),"Linia nu există în factura inițială. ",""))&amp;IF(N(H903)&lt;=0,"Lipsește cantitatea stornată. ","")&amp;IF(AND(N(I903)=IFERROR(INDEX('Facturi emise'!$J$5:$J$1004,MATCH(N903&amp;"|"&amp;D903,'Facturi emise'!$A$5:$A$1004,0)),0),SUMIFS($H$5:$H$1004,$N$5:$N$1004,N903,$D$5:$D$1004,D903,$I$5:$I$1004,I903)&gt;N(G903)),"Stornezi mai mult decât s-a facturat. ","")&amp;IF(AND(N(I903)&gt;0,N(I903)&lt;IFERROR(INDEX('Facturi emise'!$J$5:$J$1004,MATCH(N903&amp;"|"&amp;D903,'Facturi emise'!$A$5:$A$1004,0)),0)),"Reducere de preț pe unitate. ","")))</f>
        <v/>
      </c>
      <c r="N903" s="28" t="str">
        <f>IF(B903="","",IFERROR(INDEX('Registru stornări'!$D$5:$D$304,MATCH(B903,'Registru stornări'!$B$5:$B$304,0)),""))</f>
        <v/>
      </c>
    </row>
    <row r="904" spans="1:14" x14ac:dyDescent="0.2">
      <c r="A904" s="1" t="str">
        <f t="shared" si="42"/>
        <v/>
      </c>
      <c r="B904" s="9"/>
      <c r="C904" s="10" t="str">
        <f>IF(B904="","",COUNTIF(INDEX($B:$B,5):B904,B904))</f>
        <v/>
      </c>
      <c r="D904" s="9"/>
      <c r="E904" s="24" t="str">
        <f>IF(OR(N904="",D904=""),"",IFERROR(INDEX('Facturi emise'!$G$5:$G$1004,MATCH(N904&amp;"|"&amp;D904,'Facturi emise'!$A$5:$A$1004,0)),""))</f>
        <v/>
      </c>
      <c r="F904" s="10" t="str">
        <f>IF(OR(N904="",D904=""),"",IFERROR(INDEX('Facturi emise'!$H$5:$H$1004,MATCH(N904&amp;"|"&amp;D904,'Facturi emise'!$A$5:$A$1004,0)),""))</f>
        <v/>
      </c>
      <c r="G904" s="24" t="str">
        <f>IF(OR(N904="",D904=""),"",IFERROR(INDEX('Facturi emise'!$I$5:$I$1004,MATCH(N904&amp;"|"&amp;D904,'Facturi emise'!$A$5:$A$1004,0)),""))</f>
        <v/>
      </c>
      <c r="H904" s="6"/>
      <c r="I904" s="14" t="str">
        <f>IF(OR(N904="",D904=""),"",IFERROR(INDEX('Facturi emise'!$J$5:$J$1004,MATCH(N904&amp;"|"&amp;D904,'Facturi emise'!$A$5:$A$1004,0)),""))</f>
        <v/>
      </c>
      <c r="J904" s="25" t="str">
        <f>IF(OR(N904="",D904=""),"",IFERROR(INDEX('Facturi emise'!$K$5:$K$1004,MATCH(N904&amp;"|"&amp;D904,'Facturi emise'!$A$5:$A$1004,0)),""))</f>
        <v/>
      </c>
      <c r="K904" s="26" t="str">
        <f t="shared" si="43"/>
        <v/>
      </c>
      <c r="L904" s="26" t="str">
        <f t="shared" si="44"/>
        <v/>
      </c>
      <c r="M904" s="27" t="str">
        <f>IF(B904="","",TRIM(IF(N904="","Factura storno nu există în registru. ",IF(ISNA(MATCH(N904&amp;"|"&amp;D904,'Facturi emise'!$A$5:$A$1004,0)),"Linia nu există în factura inițială. ",""))&amp;IF(N(H904)&lt;=0,"Lipsește cantitatea stornată. ","")&amp;IF(AND(N(I904)=IFERROR(INDEX('Facturi emise'!$J$5:$J$1004,MATCH(N904&amp;"|"&amp;D904,'Facturi emise'!$A$5:$A$1004,0)),0),SUMIFS($H$5:$H$1004,$N$5:$N$1004,N904,$D$5:$D$1004,D904,$I$5:$I$1004,I904)&gt;N(G904)),"Stornezi mai mult decât s-a facturat. ","")&amp;IF(AND(N(I904)&gt;0,N(I904)&lt;IFERROR(INDEX('Facturi emise'!$J$5:$J$1004,MATCH(N904&amp;"|"&amp;D904,'Facturi emise'!$A$5:$A$1004,0)),0)),"Reducere de preț pe unitate. ","")))</f>
        <v/>
      </c>
      <c r="N904" s="28" t="str">
        <f>IF(B904="","",IFERROR(INDEX('Registru stornări'!$D$5:$D$304,MATCH(B904,'Registru stornări'!$B$5:$B$304,0)),""))</f>
        <v/>
      </c>
    </row>
    <row r="905" spans="1:14" x14ac:dyDescent="0.2">
      <c r="A905" s="1" t="str">
        <f t="shared" si="42"/>
        <v/>
      </c>
      <c r="B905" s="9"/>
      <c r="C905" s="10" t="str">
        <f>IF(B905="","",COUNTIF(INDEX($B:$B,5):B905,B905))</f>
        <v/>
      </c>
      <c r="D905" s="9"/>
      <c r="E905" s="24" t="str">
        <f>IF(OR(N905="",D905=""),"",IFERROR(INDEX('Facturi emise'!$G$5:$G$1004,MATCH(N905&amp;"|"&amp;D905,'Facturi emise'!$A$5:$A$1004,0)),""))</f>
        <v/>
      </c>
      <c r="F905" s="10" t="str">
        <f>IF(OR(N905="",D905=""),"",IFERROR(INDEX('Facturi emise'!$H$5:$H$1004,MATCH(N905&amp;"|"&amp;D905,'Facturi emise'!$A$5:$A$1004,0)),""))</f>
        <v/>
      </c>
      <c r="G905" s="24" t="str">
        <f>IF(OR(N905="",D905=""),"",IFERROR(INDEX('Facturi emise'!$I$5:$I$1004,MATCH(N905&amp;"|"&amp;D905,'Facturi emise'!$A$5:$A$1004,0)),""))</f>
        <v/>
      </c>
      <c r="H905" s="6"/>
      <c r="I905" s="14" t="str">
        <f>IF(OR(N905="",D905=""),"",IFERROR(INDEX('Facturi emise'!$J$5:$J$1004,MATCH(N905&amp;"|"&amp;D905,'Facturi emise'!$A$5:$A$1004,0)),""))</f>
        <v/>
      </c>
      <c r="J905" s="25" t="str">
        <f>IF(OR(N905="",D905=""),"",IFERROR(INDEX('Facturi emise'!$K$5:$K$1004,MATCH(N905&amp;"|"&amp;D905,'Facturi emise'!$A$5:$A$1004,0)),""))</f>
        <v/>
      </c>
      <c r="K905" s="26" t="str">
        <f t="shared" si="43"/>
        <v/>
      </c>
      <c r="L905" s="26" t="str">
        <f t="shared" si="44"/>
        <v/>
      </c>
      <c r="M905" s="27" t="str">
        <f>IF(B905="","",TRIM(IF(N905="","Factura storno nu există în registru. ",IF(ISNA(MATCH(N905&amp;"|"&amp;D905,'Facturi emise'!$A$5:$A$1004,0)),"Linia nu există în factura inițială. ",""))&amp;IF(N(H905)&lt;=0,"Lipsește cantitatea stornată. ","")&amp;IF(AND(N(I905)=IFERROR(INDEX('Facturi emise'!$J$5:$J$1004,MATCH(N905&amp;"|"&amp;D905,'Facturi emise'!$A$5:$A$1004,0)),0),SUMIFS($H$5:$H$1004,$N$5:$N$1004,N905,$D$5:$D$1004,D905,$I$5:$I$1004,I905)&gt;N(G905)),"Stornezi mai mult decât s-a facturat. ","")&amp;IF(AND(N(I905)&gt;0,N(I905)&lt;IFERROR(INDEX('Facturi emise'!$J$5:$J$1004,MATCH(N905&amp;"|"&amp;D905,'Facturi emise'!$A$5:$A$1004,0)),0)),"Reducere de preț pe unitate. ","")))</f>
        <v/>
      </c>
      <c r="N905" s="28" t="str">
        <f>IF(B905="","",IFERROR(INDEX('Registru stornări'!$D$5:$D$304,MATCH(B905,'Registru stornări'!$B$5:$B$304,0)),""))</f>
        <v/>
      </c>
    </row>
    <row r="906" spans="1:14" x14ac:dyDescent="0.2">
      <c r="A906" s="1" t="str">
        <f t="shared" si="42"/>
        <v/>
      </c>
      <c r="B906" s="9"/>
      <c r="C906" s="10" t="str">
        <f>IF(B906="","",COUNTIF(INDEX($B:$B,5):B906,B906))</f>
        <v/>
      </c>
      <c r="D906" s="9"/>
      <c r="E906" s="24" t="str">
        <f>IF(OR(N906="",D906=""),"",IFERROR(INDEX('Facturi emise'!$G$5:$G$1004,MATCH(N906&amp;"|"&amp;D906,'Facturi emise'!$A$5:$A$1004,0)),""))</f>
        <v/>
      </c>
      <c r="F906" s="10" t="str">
        <f>IF(OR(N906="",D906=""),"",IFERROR(INDEX('Facturi emise'!$H$5:$H$1004,MATCH(N906&amp;"|"&amp;D906,'Facturi emise'!$A$5:$A$1004,0)),""))</f>
        <v/>
      </c>
      <c r="G906" s="24" t="str">
        <f>IF(OR(N906="",D906=""),"",IFERROR(INDEX('Facturi emise'!$I$5:$I$1004,MATCH(N906&amp;"|"&amp;D906,'Facturi emise'!$A$5:$A$1004,0)),""))</f>
        <v/>
      </c>
      <c r="H906" s="6"/>
      <c r="I906" s="14" t="str">
        <f>IF(OR(N906="",D906=""),"",IFERROR(INDEX('Facturi emise'!$J$5:$J$1004,MATCH(N906&amp;"|"&amp;D906,'Facturi emise'!$A$5:$A$1004,0)),""))</f>
        <v/>
      </c>
      <c r="J906" s="25" t="str">
        <f>IF(OR(N906="",D906=""),"",IFERROR(INDEX('Facturi emise'!$K$5:$K$1004,MATCH(N906&amp;"|"&amp;D906,'Facturi emise'!$A$5:$A$1004,0)),""))</f>
        <v/>
      </c>
      <c r="K906" s="26" t="str">
        <f t="shared" si="43"/>
        <v/>
      </c>
      <c r="L906" s="26" t="str">
        <f t="shared" si="44"/>
        <v/>
      </c>
      <c r="M906" s="27" t="str">
        <f>IF(B906="","",TRIM(IF(N906="","Factura storno nu există în registru. ",IF(ISNA(MATCH(N906&amp;"|"&amp;D906,'Facturi emise'!$A$5:$A$1004,0)),"Linia nu există în factura inițială. ",""))&amp;IF(N(H906)&lt;=0,"Lipsește cantitatea stornată. ","")&amp;IF(AND(N(I906)=IFERROR(INDEX('Facturi emise'!$J$5:$J$1004,MATCH(N906&amp;"|"&amp;D906,'Facturi emise'!$A$5:$A$1004,0)),0),SUMIFS($H$5:$H$1004,$N$5:$N$1004,N906,$D$5:$D$1004,D906,$I$5:$I$1004,I906)&gt;N(G906)),"Stornezi mai mult decât s-a facturat. ","")&amp;IF(AND(N(I906)&gt;0,N(I906)&lt;IFERROR(INDEX('Facturi emise'!$J$5:$J$1004,MATCH(N906&amp;"|"&amp;D906,'Facturi emise'!$A$5:$A$1004,0)),0)),"Reducere de preț pe unitate. ","")))</f>
        <v/>
      </c>
      <c r="N906" s="28" t="str">
        <f>IF(B906="","",IFERROR(INDEX('Registru stornări'!$D$5:$D$304,MATCH(B906,'Registru stornări'!$B$5:$B$304,0)),""))</f>
        <v/>
      </c>
    </row>
    <row r="907" spans="1:14" x14ac:dyDescent="0.2">
      <c r="A907" s="1" t="str">
        <f t="shared" si="42"/>
        <v/>
      </c>
      <c r="B907" s="9"/>
      <c r="C907" s="10" t="str">
        <f>IF(B907="","",COUNTIF(INDEX($B:$B,5):B907,B907))</f>
        <v/>
      </c>
      <c r="D907" s="9"/>
      <c r="E907" s="24" t="str">
        <f>IF(OR(N907="",D907=""),"",IFERROR(INDEX('Facturi emise'!$G$5:$G$1004,MATCH(N907&amp;"|"&amp;D907,'Facturi emise'!$A$5:$A$1004,0)),""))</f>
        <v/>
      </c>
      <c r="F907" s="10" t="str">
        <f>IF(OR(N907="",D907=""),"",IFERROR(INDEX('Facturi emise'!$H$5:$H$1004,MATCH(N907&amp;"|"&amp;D907,'Facturi emise'!$A$5:$A$1004,0)),""))</f>
        <v/>
      </c>
      <c r="G907" s="24" t="str">
        <f>IF(OR(N907="",D907=""),"",IFERROR(INDEX('Facturi emise'!$I$5:$I$1004,MATCH(N907&amp;"|"&amp;D907,'Facturi emise'!$A$5:$A$1004,0)),""))</f>
        <v/>
      </c>
      <c r="H907" s="6"/>
      <c r="I907" s="14" t="str">
        <f>IF(OR(N907="",D907=""),"",IFERROR(INDEX('Facturi emise'!$J$5:$J$1004,MATCH(N907&amp;"|"&amp;D907,'Facturi emise'!$A$5:$A$1004,0)),""))</f>
        <v/>
      </c>
      <c r="J907" s="25" t="str">
        <f>IF(OR(N907="",D907=""),"",IFERROR(INDEX('Facturi emise'!$K$5:$K$1004,MATCH(N907&amp;"|"&amp;D907,'Facturi emise'!$A$5:$A$1004,0)),""))</f>
        <v/>
      </c>
      <c r="K907" s="26" t="str">
        <f t="shared" si="43"/>
        <v/>
      </c>
      <c r="L907" s="26" t="str">
        <f t="shared" si="44"/>
        <v/>
      </c>
      <c r="M907" s="27" t="str">
        <f>IF(B907="","",TRIM(IF(N907="","Factura storno nu există în registru. ",IF(ISNA(MATCH(N907&amp;"|"&amp;D907,'Facturi emise'!$A$5:$A$1004,0)),"Linia nu există în factura inițială. ",""))&amp;IF(N(H907)&lt;=0,"Lipsește cantitatea stornată. ","")&amp;IF(AND(N(I907)=IFERROR(INDEX('Facturi emise'!$J$5:$J$1004,MATCH(N907&amp;"|"&amp;D907,'Facturi emise'!$A$5:$A$1004,0)),0),SUMIFS($H$5:$H$1004,$N$5:$N$1004,N907,$D$5:$D$1004,D907,$I$5:$I$1004,I907)&gt;N(G907)),"Stornezi mai mult decât s-a facturat. ","")&amp;IF(AND(N(I907)&gt;0,N(I907)&lt;IFERROR(INDEX('Facturi emise'!$J$5:$J$1004,MATCH(N907&amp;"|"&amp;D907,'Facturi emise'!$A$5:$A$1004,0)),0)),"Reducere de preț pe unitate. ","")))</f>
        <v/>
      </c>
      <c r="N907" s="28" t="str">
        <f>IF(B907="","",IFERROR(INDEX('Registru stornări'!$D$5:$D$304,MATCH(B907,'Registru stornări'!$B$5:$B$304,0)),""))</f>
        <v/>
      </c>
    </row>
    <row r="908" spans="1:14" x14ac:dyDescent="0.2">
      <c r="A908" s="1" t="str">
        <f t="shared" si="42"/>
        <v/>
      </c>
      <c r="B908" s="9"/>
      <c r="C908" s="10" t="str">
        <f>IF(B908="","",COUNTIF(INDEX($B:$B,5):B908,B908))</f>
        <v/>
      </c>
      <c r="D908" s="9"/>
      <c r="E908" s="24" t="str">
        <f>IF(OR(N908="",D908=""),"",IFERROR(INDEX('Facturi emise'!$G$5:$G$1004,MATCH(N908&amp;"|"&amp;D908,'Facturi emise'!$A$5:$A$1004,0)),""))</f>
        <v/>
      </c>
      <c r="F908" s="10" t="str">
        <f>IF(OR(N908="",D908=""),"",IFERROR(INDEX('Facturi emise'!$H$5:$H$1004,MATCH(N908&amp;"|"&amp;D908,'Facturi emise'!$A$5:$A$1004,0)),""))</f>
        <v/>
      </c>
      <c r="G908" s="24" t="str">
        <f>IF(OR(N908="",D908=""),"",IFERROR(INDEX('Facturi emise'!$I$5:$I$1004,MATCH(N908&amp;"|"&amp;D908,'Facturi emise'!$A$5:$A$1004,0)),""))</f>
        <v/>
      </c>
      <c r="H908" s="6"/>
      <c r="I908" s="14" t="str">
        <f>IF(OR(N908="",D908=""),"",IFERROR(INDEX('Facturi emise'!$J$5:$J$1004,MATCH(N908&amp;"|"&amp;D908,'Facturi emise'!$A$5:$A$1004,0)),""))</f>
        <v/>
      </c>
      <c r="J908" s="25" t="str">
        <f>IF(OR(N908="",D908=""),"",IFERROR(INDEX('Facturi emise'!$K$5:$K$1004,MATCH(N908&amp;"|"&amp;D908,'Facturi emise'!$A$5:$A$1004,0)),""))</f>
        <v/>
      </c>
      <c r="K908" s="26" t="str">
        <f t="shared" si="43"/>
        <v/>
      </c>
      <c r="L908" s="26" t="str">
        <f t="shared" si="44"/>
        <v/>
      </c>
      <c r="M908" s="27" t="str">
        <f>IF(B908="","",TRIM(IF(N908="","Factura storno nu există în registru. ",IF(ISNA(MATCH(N908&amp;"|"&amp;D908,'Facturi emise'!$A$5:$A$1004,0)),"Linia nu există în factura inițială. ",""))&amp;IF(N(H908)&lt;=0,"Lipsește cantitatea stornată. ","")&amp;IF(AND(N(I908)=IFERROR(INDEX('Facturi emise'!$J$5:$J$1004,MATCH(N908&amp;"|"&amp;D908,'Facturi emise'!$A$5:$A$1004,0)),0),SUMIFS($H$5:$H$1004,$N$5:$N$1004,N908,$D$5:$D$1004,D908,$I$5:$I$1004,I908)&gt;N(G908)),"Stornezi mai mult decât s-a facturat. ","")&amp;IF(AND(N(I908)&gt;0,N(I908)&lt;IFERROR(INDEX('Facturi emise'!$J$5:$J$1004,MATCH(N908&amp;"|"&amp;D908,'Facturi emise'!$A$5:$A$1004,0)),0)),"Reducere de preț pe unitate. ","")))</f>
        <v/>
      </c>
      <c r="N908" s="28" t="str">
        <f>IF(B908="","",IFERROR(INDEX('Registru stornări'!$D$5:$D$304,MATCH(B908,'Registru stornări'!$B$5:$B$304,0)),""))</f>
        <v/>
      </c>
    </row>
    <row r="909" spans="1:14" x14ac:dyDescent="0.2">
      <c r="A909" s="1" t="str">
        <f t="shared" si="42"/>
        <v/>
      </c>
      <c r="B909" s="9"/>
      <c r="C909" s="10" t="str">
        <f>IF(B909="","",COUNTIF(INDEX($B:$B,5):B909,B909))</f>
        <v/>
      </c>
      <c r="D909" s="9"/>
      <c r="E909" s="24" t="str">
        <f>IF(OR(N909="",D909=""),"",IFERROR(INDEX('Facturi emise'!$G$5:$G$1004,MATCH(N909&amp;"|"&amp;D909,'Facturi emise'!$A$5:$A$1004,0)),""))</f>
        <v/>
      </c>
      <c r="F909" s="10" t="str">
        <f>IF(OR(N909="",D909=""),"",IFERROR(INDEX('Facturi emise'!$H$5:$H$1004,MATCH(N909&amp;"|"&amp;D909,'Facturi emise'!$A$5:$A$1004,0)),""))</f>
        <v/>
      </c>
      <c r="G909" s="24" t="str">
        <f>IF(OR(N909="",D909=""),"",IFERROR(INDEX('Facturi emise'!$I$5:$I$1004,MATCH(N909&amp;"|"&amp;D909,'Facturi emise'!$A$5:$A$1004,0)),""))</f>
        <v/>
      </c>
      <c r="H909" s="6"/>
      <c r="I909" s="14" t="str">
        <f>IF(OR(N909="",D909=""),"",IFERROR(INDEX('Facturi emise'!$J$5:$J$1004,MATCH(N909&amp;"|"&amp;D909,'Facturi emise'!$A$5:$A$1004,0)),""))</f>
        <v/>
      </c>
      <c r="J909" s="25" t="str">
        <f>IF(OR(N909="",D909=""),"",IFERROR(INDEX('Facturi emise'!$K$5:$K$1004,MATCH(N909&amp;"|"&amp;D909,'Facturi emise'!$A$5:$A$1004,0)),""))</f>
        <v/>
      </c>
      <c r="K909" s="26" t="str">
        <f t="shared" si="43"/>
        <v/>
      </c>
      <c r="L909" s="26" t="str">
        <f t="shared" si="44"/>
        <v/>
      </c>
      <c r="M909" s="27" t="str">
        <f>IF(B909="","",TRIM(IF(N909="","Factura storno nu există în registru. ",IF(ISNA(MATCH(N909&amp;"|"&amp;D909,'Facturi emise'!$A$5:$A$1004,0)),"Linia nu există în factura inițială. ",""))&amp;IF(N(H909)&lt;=0,"Lipsește cantitatea stornată. ","")&amp;IF(AND(N(I909)=IFERROR(INDEX('Facturi emise'!$J$5:$J$1004,MATCH(N909&amp;"|"&amp;D909,'Facturi emise'!$A$5:$A$1004,0)),0),SUMIFS($H$5:$H$1004,$N$5:$N$1004,N909,$D$5:$D$1004,D909,$I$5:$I$1004,I909)&gt;N(G909)),"Stornezi mai mult decât s-a facturat. ","")&amp;IF(AND(N(I909)&gt;0,N(I909)&lt;IFERROR(INDEX('Facturi emise'!$J$5:$J$1004,MATCH(N909&amp;"|"&amp;D909,'Facturi emise'!$A$5:$A$1004,0)),0)),"Reducere de preț pe unitate. ","")))</f>
        <v/>
      </c>
      <c r="N909" s="28" t="str">
        <f>IF(B909="","",IFERROR(INDEX('Registru stornări'!$D$5:$D$304,MATCH(B909,'Registru stornări'!$B$5:$B$304,0)),""))</f>
        <v/>
      </c>
    </row>
    <row r="910" spans="1:14" x14ac:dyDescent="0.2">
      <c r="A910" s="1" t="str">
        <f t="shared" si="42"/>
        <v/>
      </c>
      <c r="B910" s="9"/>
      <c r="C910" s="10" t="str">
        <f>IF(B910="","",COUNTIF(INDEX($B:$B,5):B910,B910))</f>
        <v/>
      </c>
      <c r="D910" s="9"/>
      <c r="E910" s="24" t="str">
        <f>IF(OR(N910="",D910=""),"",IFERROR(INDEX('Facturi emise'!$G$5:$G$1004,MATCH(N910&amp;"|"&amp;D910,'Facturi emise'!$A$5:$A$1004,0)),""))</f>
        <v/>
      </c>
      <c r="F910" s="10" t="str">
        <f>IF(OR(N910="",D910=""),"",IFERROR(INDEX('Facturi emise'!$H$5:$H$1004,MATCH(N910&amp;"|"&amp;D910,'Facturi emise'!$A$5:$A$1004,0)),""))</f>
        <v/>
      </c>
      <c r="G910" s="24" t="str">
        <f>IF(OR(N910="",D910=""),"",IFERROR(INDEX('Facturi emise'!$I$5:$I$1004,MATCH(N910&amp;"|"&amp;D910,'Facturi emise'!$A$5:$A$1004,0)),""))</f>
        <v/>
      </c>
      <c r="H910" s="6"/>
      <c r="I910" s="14" t="str">
        <f>IF(OR(N910="",D910=""),"",IFERROR(INDEX('Facturi emise'!$J$5:$J$1004,MATCH(N910&amp;"|"&amp;D910,'Facturi emise'!$A$5:$A$1004,0)),""))</f>
        <v/>
      </c>
      <c r="J910" s="25" t="str">
        <f>IF(OR(N910="",D910=""),"",IFERROR(INDEX('Facturi emise'!$K$5:$K$1004,MATCH(N910&amp;"|"&amp;D910,'Facturi emise'!$A$5:$A$1004,0)),""))</f>
        <v/>
      </c>
      <c r="K910" s="26" t="str">
        <f t="shared" si="43"/>
        <v/>
      </c>
      <c r="L910" s="26" t="str">
        <f t="shared" si="44"/>
        <v/>
      </c>
      <c r="M910" s="27" t="str">
        <f>IF(B910="","",TRIM(IF(N910="","Factura storno nu există în registru. ",IF(ISNA(MATCH(N910&amp;"|"&amp;D910,'Facturi emise'!$A$5:$A$1004,0)),"Linia nu există în factura inițială. ",""))&amp;IF(N(H910)&lt;=0,"Lipsește cantitatea stornată. ","")&amp;IF(AND(N(I910)=IFERROR(INDEX('Facturi emise'!$J$5:$J$1004,MATCH(N910&amp;"|"&amp;D910,'Facturi emise'!$A$5:$A$1004,0)),0),SUMIFS($H$5:$H$1004,$N$5:$N$1004,N910,$D$5:$D$1004,D910,$I$5:$I$1004,I910)&gt;N(G910)),"Stornezi mai mult decât s-a facturat. ","")&amp;IF(AND(N(I910)&gt;0,N(I910)&lt;IFERROR(INDEX('Facturi emise'!$J$5:$J$1004,MATCH(N910&amp;"|"&amp;D910,'Facturi emise'!$A$5:$A$1004,0)),0)),"Reducere de preț pe unitate. ","")))</f>
        <v/>
      </c>
      <c r="N910" s="28" t="str">
        <f>IF(B910="","",IFERROR(INDEX('Registru stornări'!$D$5:$D$304,MATCH(B910,'Registru stornări'!$B$5:$B$304,0)),""))</f>
        <v/>
      </c>
    </row>
    <row r="911" spans="1:14" x14ac:dyDescent="0.2">
      <c r="A911" s="1" t="str">
        <f t="shared" si="42"/>
        <v/>
      </c>
      <c r="B911" s="9"/>
      <c r="C911" s="10" t="str">
        <f>IF(B911="","",COUNTIF(INDEX($B:$B,5):B911,B911))</f>
        <v/>
      </c>
      <c r="D911" s="9"/>
      <c r="E911" s="24" t="str">
        <f>IF(OR(N911="",D911=""),"",IFERROR(INDEX('Facturi emise'!$G$5:$G$1004,MATCH(N911&amp;"|"&amp;D911,'Facturi emise'!$A$5:$A$1004,0)),""))</f>
        <v/>
      </c>
      <c r="F911" s="10" t="str">
        <f>IF(OR(N911="",D911=""),"",IFERROR(INDEX('Facturi emise'!$H$5:$H$1004,MATCH(N911&amp;"|"&amp;D911,'Facturi emise'!$A$5:$A$1004,0)),""))</f>
        <v/>
      </c>
      <c r="G911" s="24" t="str">
        <f>IF(OR(N911="",D911=""),"",IFERROR(INDEX('Facturi emise'!$I$5:$I$1004,MATCH(N911&amp;"|"&amp;D911,'Facturi emise'!$A$5:$A$1004,0)),""))</f>
        <v/>
      </c>
      <c r="H911" s="6"/>
      <c r="I911" s="14" t="str">
        <f>IF(OR(N911="",D911=""),"",IFERROR(INDEX('Facturi emise'!$J$5:$J$1004,MATCH(N911&amp;"|"&amp;D911,'Facturi emise'!$A$5:$A$1004,0)),""))</f>
        <v/>
      </c>
      <c r="J911" s="25" t="str">
        <f>IF(OR(N911="",D911=""),"",IFERROR(INDEX('Facturi emise'!$K$5:$K$1004,MATCH(N911&amp;"|"&amp;D911,'Facturi emise'!$A$5:$A$1004,0)),""))</f>
        <v/>
      </c>
      <c r="K911" s="26" t="str">
        <f t="shared" si="43"/>
        <v/>
      </c>
      <c r="L911" s="26" t="str">
        <f t="shared" si="44"/>
        <v/>
      </c>
      <c r="M911" s="27" t="str">
        <f>IF(B911="","",TRIM(IF(N911="","Factura storno nu există în registru. ",IF(ISNA(MATCH(N911&amp;"|"&amp;D911,'Facturi emise'!$A$5:$A$1004,0)),"Linia nu există în factura inițială. ",""))&amp;IF(N(H911)&lt;=0,"Lipsește cantitatea stornată. ","")&amp;IF(AND(N(I911)=IFERROR(INDEX('Facturi emise'!$J$5:$J$1004,MATCH(N911&amp;"|"&amp;D911,'Facturi emise'!$A$5:$A$1004,0)),0),SUMIFS($H$5:$H$1004,$N$5:$N$1004,N911,$D$5:$D$1004,D911,$I$5:$I$1004,I911)&gt;N(G911)),"Stornezi mai mult decât s-a facturat. ","")&amp;IF(AND(N(I911)&gt;0,N(I911)&lt;IFERROR(INDEX('Facturi emise'!$J$5:$J$1004,MATCH(N911&amp;"|"&amp;D911,'Facturi emise'!$A$5:$A$1004,0)),0)),"Reducere de preț pe unitate. ","")))</f>
        <v/>
      </c>
      <c r="N911" s="28" t="str">
        <f>IF(B911="","",IFERROR(INDEX('Registru stornări'!$D$5:$D$304,MATCH(B911,'Registru stornări'!$B$5:$B$304,0)),""))</f>
        <v/>
      </c>
    </row>
    <row r="912" spans="1:14" x14ac:dyDescent="0.2">
      <c r="A912" s="1" t="str">
        <f t="shared" si="42"/>
        <v/>
      </c>
      <c r="B912" s="9"/>
      <c r="C912" s="10" t="str">
        <f>IF(B912="","",COUNTIF(INDEX($B:$B,5):B912,B912))</f>
        <v/>
      </c>
      <c r="D912" s="9"/>
      <c r="E912" s="24" t="str">
        <f>IF(OR(N912="",D912=""),"",IFERROR(INDEX('Facturi emise'!$G$5:$G$1004,MATCH(N912&amp;"|"&amp;D912,'Facturi emise'!$A$5:$A$1004,0)),""))</f>
        <v/>
      </c>
      <c r="F912" s="10" t="str">
        <f>IF(OR(N912="",D912=""),"",IFERROR(INDEX('Facturi emise'!$H$5:$H$1004,MATCH(N912&amp;"|"&amp;D912,'Facturi emise'!$A$5:$A$1004,0)),""))</f>
        <v/>
      </c>
      <c r="G912" s="24" t="str">
        <f>IF(OR(N912="",D912=""),"",IFERROR(INDEX('Facturi emise'!$I$5:$I$1004,MATCH(N912&amp;"|"&amp;D912,'Facturi emise'!$A$5:$A$1004,0)),""))</f>
        <v/>
      </c>
      <c r="H912" s="6"/>
      <c r="I912" s="14" t="str">
        <f>IF(OR(N912="",D912=""),"",IFERROR(INDEX('Facturi emise'!$J$5:$J$1004,MATCH(N912&amp;"|"&amp;D912,'Facturi emise'!$A$5:$A$1004,0)),""))</f>
        <v/>
      </c>
      <c r="J912" s="25" t="str">
        <f>IF(OR(N912="",D912=""),"",IFERROR(INDEX('Facturi emise'!$K$5:$K$1004,MATCH(N912&amp;"|"&amp;D912,'Facturi emise'!$A$5:$A$1004,0)),""))</f>
        <v/>
      </c>
      <c r="K912" s="26" t="str">
        <f t="shared" si="43"/>
        <v/>
      </c>
      <c r="L912" s="26" t="str">
        <f t="shared" si="44"/>
        <v/>
      </c>
      <c r="M912" s="27" t="str">
        <f>IF(B912="","",TRIM(IF(N912="","Factura storno nu există în registru. ",IF(ISNA(MATCH(N912&amp;"|"&amp;D912,'Facturi emise'!$A$5:$A$1004,0)),"Linia nu există în factura inițială. ",""))&amp;IF(N(H912)&lt;=0,"Lipsește cantitatea stornată. ","")&amp;IF(AND(N(I912)=IFERROR(INDEX('Facturi emise'!$J$5:$J$1004,MATCH(N912&amp;"|"&amp;D912,'Facturi emise'!$A$5:$A$1004,0)),0),SUMIFS($H$5:$H$1004,$N$5:$N$1004,N912,$D$5:$D$1004,D912,$I$5:$I$1004,I912)&gt;N(G912)),"Stornezi mai mult decât s-a facturat. ","")&amp;IF(AND(N(I912)&gt;0,N(I912)&lt;IFERROR(INDEX('Facturi emise'!$J$5:$J$1004,MATCH(N912&amp;"|"&amp;D912,'Facturi emise'!$A$5:$A$1004,0)),0)),"Reducere de preț pe unitate. ","")))</f>
        <v/>
      </c>
      <c r="N912" s="28" t="str">
        <f>IF(B912="","",IFERROR(INDEX('Registru stornări'!$D$5:$D$304,MATCH(B912,'Registru stornări'!$B$5:$B$304,0)),""))</f>
        <v/>
      </c>
    </row>
    <row r="913" spans="1:14" x14ac:dyDescent="0.2">
      <c r="A913" s="1" t="str">
        <f t="shared" si="42"/>
        <v/>
      </c>
      <c r="B913" s="9"/>
      <c r="C913" s="10" t="str">
        <f>IF(B913="","",COUNTIF(INDEX($B:$B,5):B913,B913))</f>
        <v/>
      </c>
      <c r="D913" s="9"/>
      <c r="E913" s="24" t="str">
        <f>IF(OR(N913="",D913=""),"",IFERROR(INDEX('Facturi emise'!$G$5:$G$1004,MATCH(N913&amp;"|"&amp;D913,'Facturi emise'!$A$5:$A$1004,0)),""))</f>
        <v/>
      </c>
      <c r="F913" s="10" t="str">
        <f>IF(OR(N913="",D913=""),"",IFERROR(INDEX('Facturi emise'!$H$5:$H$1004,MATCH(N913&amp;"|"&amp;D913,'Facturi emise'!$A$5:$A$1004,0)),""))</f>
        <v/>
      </c>
      <c r="G913" s="24" t="str">
        <f>IF(OR(N913="",D913=""),"",IFERROR(INDEX('Facturi emise'!$I$5:$I$1004,MATCH(N913&amp;"|"&amp;D913,'Facturi emise'!$A$5:$A$1004,0)),""))</f>
        <v/>
      </c>
      <c r="H913" s="6"/>
      <c r="I913" s="14" t="str">
        <f>IF(OR(N913="",D913=""),"",IFERROR(INDEX('Facturi emise'!$J$5:$J$1004,MATCH(N913&amp;"|"&amp;D913,'Facturi emise'!$A$5:$A$1004,0)),""))</f>
        <v/>
      </c>
      <c r="J913" s="25" t="str">
        <f>IF(OR(N913="",D913=""),"",IFERROR(INDEX('Facturi emise'!$K$5:$K$1004,MATCH(N913&amp;"|"&amp;D913,'Facturi emise'!$A$5:$A$1004,0)),""))</f>
        <v/>
      </c>
      <c r="K913" s="26" t="str">
        <f t="shared" si="43"/>
        <v/>
      </c>
      <c r="L913" s="26" t="str">
        <f t="shared" si="44"/>
        <v/>
      </c>
      <c r="M913" s="27" t="str">
        <f>IF(B913="","",TRIM(IF(N913="","Factura storno nu există în registru. ",IF(ISNA(MATCH(N913&amp;"|"&amp;D913,'Facturi emise'!$A$5:$A$1004,0)),"Linia nu există în factura inițială. ",""))&amp;IF(N(H913)&lt;=0,"Lipsește cantitatea stornată. ","")&amp;IF(AND(N(I913)=IFERROR(INDEX('Facturi emise'!$J$5:$J$1004,MATCH(N913&amp;"|"&amp;D913,'Facturi emise'!$A$5:$A$1004,0)),0),SUMIFS($H$5:$H$1004,$N$5:$N$1004,N913,$D$5:$D$1004,D913,$I$5:$I$1004,I913)&gt;N(G913)),"Stornezi mai mult decât s-a facturat. ","")&amp;IF(AND(N(I913)&gt;0,N(I913)&lt;IFERROR(INDEX('Facturi emise'!$J$5:$J$1004,MATCH(N913&amp;"|"&amp;D913,'Facturi emise'!$A$5:$A$1004,0)),0)),"Reducere de preț pe unitate. ","")))</f>
        <v/>
      </c>
      <c r="N913" s="28" t="str">
        <f>IF(B913="","",IFERROR(INDEX('Registru stornări'!$D$5:$D$304,MATCH(B913,'Registru stornări'!$B$5:$B$304,0)),""))</f>
        <v/>
      </c>
    </row>
    <row r="914" spans="1:14" x14ac:dyDescent="0.2">
      <c r="A914" s="1" t="str">
        <f t="shared" si="42"/>
        <v/>
      </c>
      <c r="B914" s="9"/>
      <c r="C914" s="10" t="str">
        <f>IF(B914="","",COUNTIF(INDEX($B:$B,5):B914,B914))</f>
        <v/>
      </c>
      <c r="D914" s="9"/>
      <c r="E914" s="24" t="str">
        <f>IF(OR(N914="",D914=""),"",IFERROR(INDEX('Facturi emise'!$G$5:$G$1004,MATCH(N914&amp;"|"&amp;D914,'Facturi emise'!$A$5:$A$1004,0)),""))</f>
        <v/>
      </c>
      <c r="F914" s="10" t="str">
        <f>IF(OR(N914="",D914=""),"",IFERROR(INDEX('Facturi emise'!$H$5:$H$1004,MATCH(N914&amp;"|"&amp;D914,'Facturi emise'!$A$5:$A$1004,0)),""))</f>
        <v/>
      </c>
      <c r="G914" s="24" t="str">
        <f>IF(OR(N914="",D914=""),"",IFERROR(INDEX('Facturi emise'!$I$5:$I$1004,MATCH(N914&amp;"|"&amp;D914,'Facturi emise'!$A$5:$A$1004,0)),""))</f>
        <v/>
      </c>
      <c r="H914" s="6"/>
      <c r="I914" s="14" t="str">
        <f>IF(OR(N914="",D914=""),"",IFERROR(INDEX('Facturi emise'!$J$5:$J$1004,MATCH(N914&amp;"|"&amp;D914,'Facturi emise'!$A$5:$A$1004,0)),""))</f>
        <v/>
      </c>
      <c r="J914" s="25" t="str">
        <f>IF(OR(N914="",D914=""),"",IFERROR(INDEX('Facturi emise'!$K$5:$K$1004,MATCH(N914&amp;"|"&amp;D914,'Facturi emise'!$A$5:$A$1004,0)),""))</f>
        <v/>
      </c>
      <c r="K914" s="26" t="str">
        <f t="shared" si="43"/>
        <v/>
      </c>
      <c r="L914" s="26" t="str">
        <f t="shared" si="44"/>
        <v/>
      </c>
      <c r="M914" s="27" t="str">
        <f>IF(B914="","",TRIM(IF(N914="","Factura storno nu există în registru. ",IF(ISNA(MATCH(N914&amp;"|"&amp;D914,'Facturi emise'!$A$5:$A$1004,0)),"Linia nu există în factura inițială. ",""))&amp;IF(N(H914)&lt;=0,"Lipsește cantitatea stornată. ","")&amp;IF(AND(N(I914)=IFERROR(INDEX('Facturi emise'!$J$5:$J$1004,MATCH(N914&amp;"|"&amp;D914,'Facturi emise'!$A$5:$A$1004,0)),0),SUMIFS($H$5:$H$1004,$N$5:$N$1004,N914,$D$5:$D$1004,D914,$I$5:$I$1004,I914)&gt;N(G914)),"Stornezi mai mult decât s-a facturat. ","")&amp;IF(AND(N(I914)&gt;0,N(I914)&lt;IFERROR(INDEX('Facturi emise'!$J$5:$J$1004,MATCH(N914&amp;"|"&amp;D914,'Facturi emise'!$A$5:$A$1004,0)),0)),"Reducere de preț pe unitate. ","")))</f>
        <v/>
      </c>
      <c r="N914" s="28" t="str">
        <f>IF(B914="","",IFERROR(INDEX('Registru stornări'!$D$5:$D$304,MATCH(B914,'Registru stornări'!$B$5:$B$304,0)),""))</f>
        <v/>
      </c>
    </row>
    <row r="915" spans="1:14" x14ac:dyDescent="0.2">
      <c r="A915" s="1" t="str">
        <f t="shared" si="42"/>
        <v/>
      </c>
      <c r="B915" s="9"/>
      <c r="C915" s="10" t="str">
        <f>IF(B915="","",COUNTIF(INDEX($B:$B,5):B915,B915))</f>
        <v/>
      </c>
      <c r="D915" s="9"/>
      <c r="E915" s="24" t="str">
        <f>IF(OR(N915="",D915=""),"",IFERROR(INDEX('Facturi emise'!$G$5:$G$1004,MATCH(N915&amp;"|"&amp;D915,'Facturi emise'!$A$5:$A$1004,0)),""))</f>
        <v/>
      </c>
      <c r="F915" s="10" t="str">
        <f>IF(OR(N915="",D915=""),"",IFERROR(INDEX('Facturi emise'!$H$5:$H$1004,MATCH(N915&amp;"|"&amp;D915,'Facturi emise'!$A$5:$A$1004,0)),""))</f>
        <v/>
      </c>
      <c r="G915" s="24" t="str">
        <f>IF(OR(N915="",D915=""),"",IFERROR(INDEX('Facturi emise'!$I$5:$I$1004,MATCH(N915&amp;"|"&amp;D915,'Facturi emise'!$A$5:$A$1004,0)),""))</f>
        <v/>
      </c>
      <c r="H915" s="6"/>
      <c r="I915" s="14" t="str">
        <f>IF(OR(N915="",D915=""),"",IFERROR(INDEX('Facturi emise'!$J$5:$J$1004,MATCH(N915&amp;"|"&amp;D915,'Facturi emise'!$A$5:$A$1004,0)),""))</f>
        <v/>
      </c>
      <c r="J915" s="25" t="str">
        <f>IF(OR(N915="",D915=""),"",IFERROR(INDEX('Facturi emise'!$K$5:$K$1004,MATCH(N915&amp;"|"&amp;D915,'Facturi emise'!$A$5:$A$1004,0)),""))</f>
        <v/>
      </c>
      <c r="K915" s="26" t="str">
        <f t="shared" si="43"/>
        <v/>
      </c>
      <c r="L915" s="26" t="str">
        <f t="shared" si="44"/>
        <v/>
      </c>
      <c r="M915" s="27" t="str">
        <f>IF(B915="","",TRIM(IF(N915="","Factura storno nu există în registru. ",IF(ISNA(MATCH(N915&amp;"|"&amp;D915,'Facturi emise'!$A$5:$A$1004,0)),"Linia nu există în factura inițială. ",""))&amp;IF(N(H915)&lt;=0,"Lipsește cantitatea stornată. ","")&amp;IF(AND(N(I915)=IFERROR(INDEX('Facturi emise'!$J$5:$J$1004,MATCH(N915&amp;"|"&amp;D915,'Facturi emise'!$A$5:$A$1004,0)),0),SUMIFS($H$5:$H$1004,$N$5:$N$1004,N915,$D$5:$D$1004,D915,$I$5:$I$1004,I915)&gt;N(G915)),"Stornezi mai mult decât s-a facturat. ","")&amp;IF(AND(N(I915)&gt;0,N(I915)&lt;IFERROR(INDEX('Facturi emise'!$J$5:$J$1004,MATCH(N915&amp;"|"&amp;D915,'Facturi emise'!$A$5:$A$1004,0)),0)),"Reducere de preț pe unitate. ","")))</f>
        <v/>
      </c>
      <c r="N915" s="28" t="str">
        <f>IF(B915="","",IFERROR(INDEX('Registru stornări'!$D$5:$D$304,MATCH(B915,'Registru stornări'!$B$5:$B$304,0)),""))</f>
        <v/>
      </c>
    </row>
    <row r="916" spans="1:14" x14ac:dyDescent="0.2">
      <c r="A916" s="1" t="str">
        <f t="shared" si="42"/>
        <v/>
      </c>
      <c r="B916" s="9"/>
      <c r="C916" s="10" t="str">
        <f>IF(B916="","",COUNTIF(INDEX($B:$B,5):B916,B916))</f>
        <v/>
      </c>
      <c r="D916" s="9"/>
      <c r="E916" s="24" t="str">
        <f>IF(OR(N916="",D916=""),"",IFERROR(INDEX('Facturi emise'!$G$5:$G$1004,MATCH(N916&amp;"|"&amp;D916,'Facturi emise'!$A$5:$A$1004,0)),""))</f>
        <v/>
      </c>
      <c r="F916" s="10" t="str">
        <f>IF(OR(N916="",D916=""),"",IFERROR(INDEX('Facturi emise'!$H$5:$H$1004,MATCH(N916&amp;"|"&amp;D916,'Facturi emise'!$A$5:$A$1004,0)),""))</f>
        <v/>
      </c>
      <c r="G916" s="24" t="str">
        <f>IF(OR(N916="",D916=""),"",IFERROR(INDEX('Facturi emise'!$I$5:$I$1004,MATCH(N916&amp;"|"&amp;D916,'Facturi emise'!$A$5:$A$1004,0)),""))</f>
        <v/>
      </c>
      <c r="H916" s="6"/>
      <c r="I916" s="14" t="str">
        <f>IF(OR(N916="",D916=""),"",IFERROR(INDEX('Facturi emise'!$J$5:$J$1004,MATCH(N916&amp;"|"&amp;D916,'Facturi emise'!$A$5:$A$1004,0)),""))</f>
        <v/>
      </c>
      <c r="J916" s="25" t="str">
        <f>IF(OR(N916="",D916=""),"",IFERROR(INDEX('Facturi emise'!$K$5:$K$1004,MATCH(N916&amp;"|"&amp;D916,'Facturi emise'!$A$5:$A$1004,0)),""))</f>
        <v/>
      </c>
      <c r="K916" s="26" t="str">
        <f t="shared" si="43"/>
        <v/>
      </c>
      <c r="L916" s="26" t="str">
        <f t="shared" si="44"/>
        <v/>
      </c>
      <c r="M916" s="27" t="str">
        <f>IF(B916="","",TRIM(IF(N916="","Factura storno nu există în registru. ",IF(ISNA(MATCH(N916&amp;"|"&amp;D916,'Facturi emise'!$A$5:$A$1004,0)),"Linia nu există în factura inițială. ",""))&amp;IF(N(H916)&lt;=0,"Lipsește cantitatea stornată. ","")&amp;IF(AND(N(I916)=IFERROR(INDEX('Facturi emise'!$J$5:$J$1004,MATCH(N916&amp;"|"&amp;D916,'Facturi emise'!$A$5:$A$1004,0)),0),SUMIFS($H$5:$H$1004,$N$5:$N$1004,N916,$D$5:$D$1004,D916,$I$5:$I$1004,I916)&gt;N(G916)),"Stornezi mai mult decât s-a facturat. ","")&amp;IF(AND(N(I916)&gt;0,N(I916)&lt;IFERROR(INDEX('Facturi emise'!$J$5:$J$1004,MATCH(N916&amp;"|"&amp;D916,'Facturi emise'!$A$5:$A$1004,0)),0)),"Reducere de preț pe unitate. ","")))</f>
        <v/>
      </c>
      <c r="N916" s="28" t="str">
        <f>IF(B916="","",IFERROR(INDEX('Registru stornări'!$D$5:$D$304,MATCH(B916,'Registru stornări'!$B$5:$B$304,0)),""))</f>
        <v/>
      </c>
    </row>
    <row r="917" spans="1:14" x14ac:dyDescent="0.2">
      <c r="A917" s="1" t="str">
        <f t="shared" si="42"/>
        <v/>
      </c>
      <c r="B917" s="9"/>
      <c r="C917" s="10" t="str">
        <f>IF(B917="","",COUNTIF(INDEX($B:$B,5):B917,B917))</f>
        <v/>
      </c>
      <c r="D917" s="9"/>
      <c r="E917" s="24" t="str">
        <f>IF(OR(N917="",D917=""),"",IFERROR(INDEX('Facturi emise'!$G$5:$G$1004,MATCH(N917&amp;"|"&amp;D917,'Facturi emise'!$A$5:$A$1004,0)),""))</f>
        <v/>
      </c>
      <c r="F917" s="10" t="str">
        <f>IF(OR(N917="",D917=""),"",IFERROR(INDEX('Facturi emise'!$H$5:$H$1004,MATCH(N917&amp;"|"&amp;D917,'Facturi emise'!$A$5:$A$1004,0)),""))</f>
        <v/>
      </c>
      <c r="G917" s="24" t="str">
        <f>IF(OR(N917="",D917=""),"",IFERROR(INDEX('Facturi emise'!$I$5:$I$1004,MATCH(N917&amp;"|"&amp;D917,'Facturi emise'!$A$5:$A$1004,0)),""))</f>
        <v/>
      </c>
      <c r="H917" s="6"/>
      <c r="I917" s="14" t="str">
        <f>IF(OR(N917="",D917=""),"",IFERROR(INDEX('Facturi emise'!$J$5:$J$1004,MATCH(N917&amp;"|"&amp;D917,'Facturi emise'!$A$5:$A$1004,0)),""))</f>
        <v/>
      </c>
      <c r="J917" s="25" t="str">
        <f>IF(OR(N917="",D917=""),"",IFERROR(INDEX('Facturi emise'!$K$5:$K$1004,MATCH(N917&amp;"|"&amp;D917,'Facturi emise'!$A$5:$A$1004,0)),""))</f>
        <v/>
      </c>
      <c r="K917" s="26" t="str">
        <f t="shared" si="43"/>
        <v/>
      </c>
      <c r="L917" s="26" t="str">
        <f t="shared" si="44"/>
        <v/>
      </c>
      <c r="M917" s="27" t="str">
        <f>IF(B917="","",TRIM(IF(N917="","Factura storno nu există în registru. ",IF(ISNA(MATCH(N917&amp;"|"&amp;D917,'Facturi emise'!$A$5:$A$1004,0)),"Linia nu există în factura inițială. ",""))&amp;IF(N(H917)&lt;=0,"Lipsește cantitatea stornată. ","")&amp;IF(AND(N(I917)=IFERROR(INDEX('Facturi emise'!$J$5:$J$1004,MATCH(N917&amp;"|"&amp;D917,'Facturi emise'!$A$5:$A$1004,0)),0),SUMIFS($H$5:$H$1004,$N$5:$N$1004,N917,$D$5:$D$1004,D917,$I$5:$I$1004,I917)&gt;N(G917)),"Stornezi mai mult decât s-a facturat. ","")&amp;IF(AND(N(I917)&gt;0,N(I917)&lt;IFERROR(INDEX('Facturi emise'!$J$5:$J$1004,MATCH(N917&amp;"|"&amp;D917,'Facturi emise'!$A$5:$A$1004,0)),0)),"Reducere de preț pe unitate. ","")))</f>
        <v/>
      </c>
      <c r="N917" s="28" t="str">
        <f>IF(B917="","",IFERROR(INDEX('Registru stornări'!$D$5:$D$304,MATCH(B917,'Registru stornări'!$B$5:$B$304,0)),""))</f>
        <v/>
      </c>
    </row>
    <row r="918" spans="1:14" x14ac:dyDescent="0.2">
      <c r="A918" s="1" t="str">
        <f t="shared" si="42"/>
        <v/>
      </c>
      <c r="B918" s="9"/>
      <c r="C918" s="10" t="str">
        <f>IF(B918="","",COUNTIF(INDEX($B:$B,5):B918,B918))</f>
        <v/>
      </c>
      <c r="D918" s="9"/>
      <c r="E918" s="24" t="str">
        <f>IF(OR(N918="",D918=""),"",IFERROR(INDEX('Facturi emise'!$G$5:$G$1004,MATCH(N918&amp;"|"&amp;D918,'Facturi emise'!$A$5:$A$1004,0)),""))</f>
        <v/>
      </c>
      <c r="F918" s="10" t="str">
        <f>IF(OR(N918="",D918=""),"",IFERROR(INDEX('Facturi emise'!$H$5:$H$1004,MATCH(N918&amp;"|"&amp;D918,'Facturi emise'!$A$5:$A$1004,0)),""))</f>
        <v/>
      </c>
      <c r="G918" s="24" t="str">
        <f>IF(OR(N918="",D918=""),"",IFERROR(INDEX('Facturi emise'!$I$5:$I$1004,MATCH(N918&amp;"|"&amp;D918,'Facturi emise'!$A$5:$A$1004,0)),""))</f>
        <v/>
      </c>
      <c r="H918" s="6"/>
      <c r="I918" s="14" t="str">
        <f>IF(OR(N918="",D918=""),"",IFERROR(INDEX('Facturi emise'!$J$5:$J$1004,MATCH(N918&amp;"|"&amp;D918,'Facturi emise'!$A$5:$A$1004,0)),""))</f>
        <v/>
      </c>
      <c r="J918" s="25" t="str">
        <f>IF(OR(N918="",D918=""),"",IFERROR(INDEX('Facturi emise'!$K$5:$K$1004,MATCH(N918&amp;"|"&amp;D918,'Facturi emise'!$A$5:$A$1004,0)),""))</f>
        <v/>
      </c>
      <c r="K918" s="26" t="str">
        <f t="shared" si="43"/>
        <v/>
      </c>
      <c r="L918" s="26" t="str">
        <f t="shared" si="44"/>
        <v/>
      </c>
      <c r="M918" s="27" t="str">
        <f>IF(B918="","",TRIM(IF(N918="","Factura storno nu există în registru. ",IF(ISNA(MATCH(N918&amp;"|"&amp;D918,'Facturi emise'!$A$5:$A$1004,0)),"Linia nu există în factura inițială. ",""))&amp;IF(N(H918)&lt;=0,"Lipsește cantitatea stornată. ","")&amp;IF(AND(N(I918)=IFERROR(INDEX('Facturi emise'!$J$5:$J$1004,MATCH(N918&amp;"|"&amp;D918,'Facturi emise'!$A$5:$A$1004,0)),0),SUMIFS($H$5:$H$1004,$N$5:$N$1004,N918,$D$5:$D$1004,D918,$I$5:$I$1004,I918)&gt;N(G918)),"Stornezi mai mult decât s-a facturat. ","")&amp;IF(AND(N(I918)&gt;0,N(I918)&lt;IFERROR(INDEX('Facturi emise'!$J$5:$J$1004,MATCH(N918&amp;"|"&amp;D918,'Facturi emise'!$A$5:$A$1004,0)),0)),"Reducere de preț pe unitate. ","")))</f>
        <v/>
      </c>
      <c r="N918" s="28" t="str">
        <f>IF(B918="","",IFERROR(INDEX('Registru stornări'!$D$5:$D$304,MATCH(B918,'Registru stornări'!$B$5:$B$304,0)),""))</f>
        <v/>
      </c>
    </row>
    <row r="919" spans="1:14" x14ac:dyDescent="0.2">
      <c r="A919" s="1" t="str">
        <f t="shared" si="42"/>
        <v/>
      </c>
      <c r="B919" s="9"/>
      <c r="C919" s="10" t="str">
        <f>IF(B919="","",COUNTIF(INDEX($B:$B,5):B919,B919))</f>
        <v/>
      </c>
      <c r="D919" s="9"/>
      <c r="E919" s="24" t="str">
        <f>IF(OR(N919="",D919=""),"",IFERROR(INDEX('Facturi emise'!$G$5:$G$1004,MATCH(N919&amp;"|"&amp;D919,'Facturi emise'!$A$5:$A$1004,0)),""))</f>
        <v/>
      </c>
      <c r="F919" s="10" t="str">
        <f>IF(OR(N919="",D919=""),"",IFERROR(INDEX('Facturi emise'!$H$5:$H$1004,MATCH(N919&amp;"|"&amp;D919,'Facturi emise'!$A$5:$A$1004,0)),""))</f>
        <v/>
      </c>
      <c r="G919" s="24" t="str">
        <f>IF(OR(N919="",D919=""),"",IFERROR(INDEX('Facturi emise'!$I$5:$I$1004,MATCH(N919&amp;"|"&amp;D919,'Facturi emise'!$A$5:$A$1004,0)),""))</f>
        <v/>
      </c>
      <c r="H919" s="6"/>
      <c r="I919" s="14" t="str">
        <f>IF(OR(N919="",D919=""),"",IFERROR(INDEX('Facturi emise'!$J$5:$J$1004,MATCH(N919&amp;"|"&amp;D919,'Facturi emise'!$A$5:$A$1004,0)),""))</f>
        <v/>
      </c>
      <c r="J919" s="25" t="str">
        <f>IF(OR(N919="",D919=""),"",IFERROR(INDEX('Facturi emise'!$K$5:$K$1004,MATCH(N919&amp;"|"&amp;D919,'Facturi emise'!$A$5:$A$1004,0)),""))</f>
        <v/>
      </c>
      <c r="K919" s="26" t="str">
        <f t="shared" si="43"/>
        <v/>
      </c>
      <c r="L919" s="26" t="str">
        <f t="shared" si="44"/>
        <v/>
      </c>
      <c r="M919" s="27" t="str">
        <f>IF(B919="","",TRIM(IF(N919="","Factura storno nu există în registru. ",IF(ISNA(MATCH(N919&amp;"|"&amp;D919,'Facturi emise'!$A$5:$A$1004,0)),"Linia nu există în factura inițială. ",""))&amp;IF(N(H919)&lt;=0,"Lipsește cantitatea stornată. ","")&amp;IF(AND(N(I919)=IFERROR(INDEX('Facturi emise'!$J$5:$J$1004,MATCH(N919&amp;"|"&amp;D919,'Facturi emise'!$A$5:$A$1004,0)),0),SUMIFS($H$5:$H$1004,$N$5:$N$1004,N919,$D$5:$D$1004,D919,$I$5:$I$1004,I919)&gt;N(G919)),"Stornezi mai mult decât s-a facturat. ","")&amp;IF(AND(N(I919)&gt;0,N(I919)&lt;IFERROR(INDEX('Facturi emise'!$J$5:$J$1004,MATCH(N919&amp;"|"&amp;D919,'Facturi emise'!$A$5:$A$1004,0)),0)),"Reducere de preț pe unitate. ","")))</f>
        <v/>
      </c>
      <c r="N919" s="28" t="str">
        <f>IF(B919="","",IFERROR(INDEX('Registru stornări'!$D$5:$D$304,MATCH(B919,'Registru stornări'!$B$5:$B$304,0)),""))</f>
        <v/>
      </c>
    </row>
    <row r="920" spans="1:14" x14ac:dyDescent="0.2">
      <c r="A920" s="1" t="str">
        <f t="shared" si="42"/>
        <v/>
      </c>
      <c r="B920" s="9"/>
      <c r="C920" s="10" t="str">
        <f>IF(B920="","",COUNTIF(INDEX($B:$B,5):B920,B920))</f>
        <v/>
      </c>
      <c r="D920" s="9"/>
      <c r="E920" s="24" t="str">
        <f>IF(OR(N920="",D920=""),"",IFERROR(INDEX('Facturi emise'!$G$5:$G$1004,MATCH(N920&amp;"|"&amp;D920,'Facturi emise'!$A$5:$A$1004,0)),""))</f>
        <v/>
      </c>
      <c r="F920" s="10" t="str">
        <f>IF(OR(N920="",D920=""),"",IFERROR(INDEX('Facturi emise'!$H$5:$H$1004,MATCH(N920&amp;"|"&amp;D920,'Facturi emise'!$A$5:$A$1004,0)),""))</f>
        <v/>
      </c>
      <c r="G920" s="24" t="str">
        <f>IF(OR(N920="",D920=""),"",IFERROR(INDEX('Facturi emise'!$I$5:$I$1004,MATCH(N920&amp;"|"&amp;D920,'Facturi emise'!$A$5:$A$1004,0)),""))</f>
        <v/>
      </c>
      <c r="H920" s="6"/>
      <c r="I920" s="14" t="str">
        <f>IF(OR(N920="",D920=""),"",IFERROR(INDEX('Facturi emise'!$J$5:$J$1004,MATCH(N920&amp;"|"&amp;D920,'Facturi emise'!$A$5:$A$1004,0)),""))</f>
        <v/>
      </c>
      <c r="J920" s="25" t="str">
        <f>IF(OR(N920="",D920=""),"",IFERROR(INDEX('Facturi emise'!$K$5:$K$1004,MATCH(N920&amp;"|"&amp;D920,'Facturi emise'!$A$5:$A$1004,0)),""))</f>
        <v/>
      </c>
      <c r="K920" s="26" t="str">
        <f t="shared" si="43"/>
        <v/>
      </c>
      <c r="L920" s="26" t="str">
        <f t="shared" si="44"/>
        <v/>
      </c>
      <c r="M920" s="27" t="str">
        <f>IF(B920="","",TRIM(IF(N920="","Factura storno nu există în registru. ",IF(ISNA(MATCH(N920&amp;"|"&amp;D920,'Facturi emise'!$A$5:$A$1004,0)),"Linia nu există în factura inițială. ",""))&amp;IF(N(H920)&lt;=0,"Lipsește cantitatea stornată. ","")&amp;IF(AND(N(I920)=IFERROR(INDEX('Facturi emise'!$J$5:$J$1004,MATCH(N920&amp;"|"&amp;D920,'Facturi emise'!$A$5:$A$1004,0)),0),SUMIFS($H$5:$H$1004,$N$5:$N$1004,N920,$D$5:$D$1004,D920,$I$5:$I$1004,I920)&gt;N(G920)),"Stornezi mai mult decât s-a facturat. ","")&amp;IF(AND(N(I920)&gt;0,N(I920)&lt;IFERROR(INDEX('Facturi emise'!$J$5:$J$1004,MATCH(N920&amp;"|"&amp;D920,'Facturi emise'!$A$5:$A$1004,0)),0)),"Reducere de preț pe unitate. ","")))</f>
        <v/>
      </c>
      <c r="N920" s="28" t="str">
        <f>IF(B920="","",IFERROR(INDEX('Registru stornări'!$D$5:$D$304,MATCH(B920,'Registru stornări'!$B$5:$B$304,0)),""))</f>
        <v/>
      </c>
    </row>
    <row r="921" spans="1:14" x14ac:dyDescent="0.2">
      <c r="A921" s="1" t="str">
        <f t="shared" si="42"/>
        <v/>
      </c>
      <c r="B921" s="9"/>
      <c r="C921" s="10" t="str">
        <f>IF(B921="","",COUNTIF(INDEX($B:$B,5):B921,B921))</f>
        <v/>
      </c>
      <c r="D921" s="9"/>
      <c r="E921" s="24" t="str">
        <f>IF(OR(N921="",D921=""),"",IFERROR(INDEX('Facturi emise'!$G$5:$G$1004,MATCH(N921&amp;"|"&amp;D921,'Facturi emise'!$A$5:$A$1004,0)),""))</f>
        <v/>
      </c>
      <c r="F921" s="10" t="str">
        <f>IF(OR(N921="",D921=""),"",IFERROR(INDEX('Facturi emise'!$H$5:$H$1004,MATCH(N921&amp;"|"&amp;D921,'Facturi emise'!$A$5:$A$1004,0)),""))</f>
        <v/>
      </c>
      <c r="G921" s="24" t="str">
        <f>IF(OR(N921="",D921=""),"",IFERROR(INDEX('Facturi emise'!$I$5:$I$1004,MATCH(N921&amp;"|"&amp;D921,'Facturi emise'!$A$5:$A$1004,0)),""))</f>
        <v/>
      </c>
      <c r="H921" s="6"/>
      <c r="I921" s="14" t="str">
        <f>IF(OR(N921="",D921=""),"",IFERROR(INDEX('Facturi emise'!$J$5:$J$1004,MATCH(N921&amp;"|"&amp;D921,'Facturi emise'!$A$5:$A$1004,0)),""))</f>
        <v/>
      </c>
      <c r="J921" s="25" t="str">
        <f>IF(OR(N921="",D921=""),"",IFERROR(INDEX('Facturi emise'!$K$5:$K$1004,MATCH(N921&amp;"|"&amp;D921,'Facturi emise'!$A$5:$A$1004,0)),""))</f>
        <v/>
      </c>
      <c r="K921" s="26" t="str">
        <f t="shared" si="43"/>
        <v/>
      </c>
      <c r="L921" s="26" t="str">
        <f t="shared" si="44"/>
        <v/>
      </c>
      <c r="M921" s="27" t="str">
        <f>IF(B921="","",TRIM(IF(N921="","Factura storno nu există în registru. ",IF(ISNA(MATCH(N921&amp;"|"&amp;D921,'Facturi emise'!$A$5:$A$1004,0)),"Linia nu există în factura inițială. ",""))&amp;IF(N(H921)&lt;=0,"Lipsește cantitatea stornată. ","")&amp;IF(AND(N(I921)=IFERROR(INDEX('Facturi emise'!$J$5:$J$1004,MATCH(N921&amp;"|"&amp;D921,'Facturi emise'!$A$5:$A$1004,0)),0),SUMIFS($H$5:$H$1004,$N$5:$N$1004,N921,$D$5:$D$1004,D921,$I$5:$I$1004,I921)&gt;N(G921)),"Stornezi mai mult decât s-a facturat. ","")&amp;IF(AND(N(I921)&gt;0,N(I921)&lt;IFERROR(INDEX('Facturi emise'!$J$5:$J$1004,MATCH(N921&amp;"|"&amp;D921,'Facturi emise'!$A$5:$A$1004,0)),0)),"Reducere de preț pe unitate. ","")))</f>
        <v/>
      </c>
      <c r="N921" s="28" t="str">
        <f>IF(B921="","",IFERROR(INDEX('Registru stornări'!$D$5:$D$304,MATCH(B921,'Registru stornări'!$B$5:$B$304,0)),""))</f>
        <v/>
      </c>
    </row>
    <row r="922" spans="1:14" x14ac:dyDescent="0.2">
      <c r="A922" s="1" t="str">
        <f t="shared" si="42"/>
        <v/>
      </c>
      <c r="B922" s="9"/>
      <c r="C922" s="10" t="str">
        <f>IF(B922="","",COUNTIF(INDEX($B:$B,5):B922,B922))</f>
        <v/>
      </c>
      <c r="D922" s="9"/>
      <c r="E922" s="24" t="str">
        <f>IF(OR(N922="",D922=""),"",IFERROR(INDEX('Facturi emise'!$G$5:$G$1004,MATCH(N922&amp;"|"&amp;D922,'Facturi emise'!$A$5:$A$1004,0)),""))</f>
        <v/>
      </c>
      <c r="F922" s="10" t="str">
        <f>IF(OR(N922="",D922=""),"",IFERROR(INDEX('Facturi emise'!$H$5:$H$1004,MATCH(N922&amp;"|"&amp;D922,'Facturi emise'!$A$5:$A$1004,0)),""))</f>
        <v/>
      </c>
      <c r="G922" s="24" t="str">
        <f>IF(OR(N922="",D922=""),"",IFERROR(INDEX('Facturi emise'!$I$5:$I$1004,MATCH(N922&amp;"|"&amp;D922,'Facturi emise'!$A$5:$A$1004,0)),""))</f>
        <v/>
      </c>
      <c r="H922" s="6"/>
      <c r="I922" s="14" t="str">
        <f>IF(OR(N922="",D922=""),"",IFERROR(INDEX('Facturi emise'!$J$5:$J$1004,MATCH(N922&amp;"|"&amp;D922,'Facturi emise'!$A$5:$A$1004,0)),""))</f>
        <v/>
      </c>
      <c r="J922" s="25" t="str">
        <f>IF(OR(N922="",D922=""),"",IFERROR(INDEX('Facturi emise'!$K$5:$K$1004,MATCH(N922&amp;"|"&amp;D922,'Facturi emise'!$A$5:$A$1004,0)),""))</f>
        <v/>
      </c>
      <c r="K922" s="26" t="str">
        <f t="shared" si="43"/>
        <v/>
      </c>
      <c r="L922" s="26" t="str">
        <f t="shared" si="44"/>
        <v/>
      </c>
      <c r="M922" s="27" t="str">
        <f>IF(B922="","",TRIM(IF(N922="","Factura storno nu există în registru. ",IF(ISNA(MATCH(N922&amp;"|"&amp;D922,'Facturi emise'!$A$5:$A$1004,0)),"Linia nu există în factura inițială. ",""))&amp;IF(N(H922)&lt;=0,"Lipsește cantitatea stornată. ","")&amp;IF(AND(N(I922)=IFERROR(INDEX('Facturi emise'!$J$5:$J$1004,MATCH(N922&amp;"|"&amp;D922,'Facturi emise'!$A$5:$A$1004,0)),0),SUMIFS($H$5:$H$1004,$N$5:$N$1004,N922,$D$5:$D$1004,D922,$I$5:$I$1004,I922)&gt;N(G922)),"Stornezi mai mult decât s-a facturat. ","")&amp;IF(AND(N(I922)&gt;0,N(I922)&lt;IFERROR(INDEX('Facturi emise'!$J$5:$J$1004,MATCH(N922&amp;"|"&amp;D922,'Facturi emise'!$A$5:$A$1004,0)),0)),"Reducere de preț pe unitate. ","")))</f>
        <v/>
      </c>
      <c r="N922" s="28" t="str">
        <f>IF(B922="","",IFERROR(INDEX('Registru stornări'!$D$5:$D$304,MATCH(B922,'Registru stornări'!$B$5:$B$304,0)),""))</f>
        <v/>
      </c>
    </row>
    <row r="923" spans="1:14" x14ac:dyDescent="0.2">
      <c r="A923" s="1" t="str">
        <f t="shared" si="42"/>
        <v/>
      </c>
      <c r="B923" s="9"/>
      <c r="C923" s="10" t="str">
        <f>IF(B923="","",COUNTIF(INDEX($B:$B,5):B923,B923))</f>
        <v/>
      </c>
      <c r="D923" s="9"/>
      <c r="E923" s="24" t="str">
        <f>IF(OR(N923="",D923=""),"",IFERROR(INDEX('Facturi emise'!$G$5:$G$1004,MATCH(N923&amp;"|"&amp;D923,'Facturi emise'!$A$5:$A$1004,0)),""))</f>
        <v/>
      </c>
      <c r="F923" s="10" t="str">
        <f>IF(OR(N923="",D923=""),"",IFERROR(INDEX('Facturi emise'!$H$5:$H$1004,MATCH(N923&amp;"|"&amp;D923,'Facturi emise'!$A$5:$A$1004,0)),""))</f>
        <v/>
      </c>
      <c r="G923" s="24" t="str">
        <f>IF(OR(N923="",D923=""),"",IFERROR(INDEX('Facturi emise'!$I$5:$I$1004,MATCH(N923&amp;"|"&amp;D923,'Facturi emise'!$A$5:$A$1004,0)),""))</f>
        <v/>
      </c>
      <c r="H923" s="6"/>
      <c r="I923" s="14" t="str">
        <f>IF(OR(N923="",D923=""),"",IFERROR(INDEX('Facturi emise'!$J$5:$J$1004,MATCH(N923&amp;"|"&amp;D923,'Facturi emise'!$A$5:$A$1004,0)),""))</f>
        <v/>
      </c>
      <c r="J923" s="25" t="str">
        <f>IF(OR(N923="",D923=""),"",IFERROR(INDEX('Facturi emise'!$K$5:$K$1004,MATCH(N923&amp;"|"&amp;D923,'Facturi emise'!$A$5:$A$1004,0)),""))</f>
        <v/>
      </c>
      <c r="K923" s="26" t="str">
        <f t="shared" si="43"/>
        <v/>
      </c>
      <c r="L923" s="26" t="str">
        <f t="shared" si="44"/>
        <v/>
      </c>
      <c r="M923" s="27" t="str">
        <f>IF(B923="","",TRIM(IF(N923="","Factura storno nu există în registru. ",IF(ISNA(MATCH(N923&amp;"|"&amp;D923,'Facturi emise'!$A$5:$A$1004,0)),"Linia nu există în factura inițială. ",""))&amp;IF(N(H923)&lt;=0,"Lipsește cantitatea stornată. ","")&amp;IF(AND(N(I923)=IFERROR(INDEX('Facturi emise'!$J$5:$J$1004,MATCH(N923&amp;"|"&amp;D923,'Facturi emise'!$A$5:$A$1004,0)),0),SUMIFS($H$5:$H$1004,$N$5:$N$1004,N923,$D$5:$D$1004,D923,$I$5:$I$1004,I923)&gt;N(G923)),"Stornezi mai mult decât s-a facturat. ","")&amp;IF(AND(N(I923)&gt;0,N(I923)&lt;IFERROR(INDEX('Facturi emise'!$J$5:$J$1004,MATCH(N923&amp;"|"&amp;D923,'Facturi emise'!$A$5:$A$1004,0)),0)),"Reducere de preț pe unitate. ","")))</f>
        <v/>
      </c>
      <c r="N923" s="28" t="str">
        <f>IF(B923="","",IFERROR(INDEX('Registru stornări'!$D$5:$D$304,MATCH(B923,'Registru stornări'!$B$5:$B$304,0)),""))</f>
        <v/>
      </c>
    </row>
    <row r="924" spans="1:14" x14ac:dyDescent="0.2">
      <c r="A924" s="1" t="str">
        <f t="shared" si="42"/>
        <v/>
      </c>
      <c r="B924" s="9"/>
      <c r="C924" s="10" t="str">
        <f>IF(B924="","",COUNTIF(INDEX($B:$B,5):B924,B924))</f>
        <v/>
      </c>
      <c r="D924" s="9"/>
      <c r="E924" s="24" t="str">
        <f>IF(OR(N924="",D924=""),"",IFERROR(INDEX('Facturi emise'!$G$5:$G$1004,MATCH(N924&amp;"|"&amp;D924,'Facturi emise'!$A$5:$A$1004,0)),""))</f>
        <v/>
      </c>
      <c r="F924" s="10" t="str">
        <f>IF(OR(N924="",D924=""),"",IFERROR(INDEX('Facturi emise'!$H$5:$H$1004,MATCH(N924&amp;"|"&amp;D924,'Facturi emise'!$A$5:$A$1004,0)),""))</f>
        <v/>
      </c>
      <c r="G924" s="24" t="str">
        <f>IF(OR(N924="",D924=""),"",IFERROR(INDEX('Facturi emise'!$I$5:$I$1004,MATCH(N924&amp;"|"&amp;D924,'Facturi emise'!$A$5:$A$1004,0)),""))</f>
        <v/>
      </c>
      <c r="H924" s="6"/>
      <c r="I924" s="14" t="str">
        <f>IF(OR(N924="",D924=""),"",IFERROR(INDEX('Facturi emise'!$J$5:$J$1004,MATCH(N924&amp;"|"&amp;D924,'Facturi emise'!$A$5:$A$1004,0)),""))</f>
        <v/>
      </c>
      <c r="J924" s="25" t="str">
        <f>IF(OR(N924="",D924=""),"",IFERROR(INDEX('Facturi emise'!$K$5:$K$1004,MATCH(N924&amp;"|"&amp;D924,'Facturi emise'!$A$5:$A$1004,0)),""))</f>
        <v/>
      </c>
      <c r="K924" s="26" t="str">
        <f t="shared" si="43"/>
        <v/>
      </c>
      <c r="L924" s="26" t="str">
        <f t="shared" si="44"/>
        <v/>
      </c>
      <c r="M924" s="27" t="str">
        <f>IF(B924="","",TRIM(IF(N924="","Factura storno nu există în registru. ",IF(ISNA(MATCH(N924&amp;"|"&amp;D924,'Facturi emise'!$A$5:$A$1004,0)),"Linia nu există în factura inițială. ",""))&amp;IF(N(H924)&lt;=0,"Lipsește cantitatea stornată. ","")&amp;IF(AND(N(I924)=IFERROR(INDEX('Facturi emise'!$J$5:$J$1004,MATCH(N924&amp;"|"&amp;D924,'Facturi emise'!$A$5:$A$1004,0)),0),SUMIFS($H$5:$H$1004,$N$5:$N$1004,N924,$D$5:$D$1004,D924,$I$5:$I$1004,I924)&gt;N(G924)),"Stornezi mai mult decât s-a facturat. ","")&amp;IF(AND(N(I924)&gt;0,N(I924)&lt;IFERROR(INDEX('Facturi emise'!$J$5:$J$1004,MATCH(N924&amp;"|"&amp;D924,'Facturi emise'!$A$5:$A$1004,0)),0)),"Reducere de preț pe unitate. ","")))</f>
        <v/>
      </c>
      <c r="N924" s="28" t="str">
        <f>IF(B924="","",IFERROR(INDEX('Registru stornări'!$D$5:$D$304,MATCH(B924,'Registru stornări'!$B$5:$B$304,0)),""))</f>
        <v/>
      </c>
    </row>
    <row r="925" spans="1:14" x14ac:dyDescent="0.2">
      <c r="A925" s="1" t="str">
        <f t="shared" si="42"/>
        <v/>
      </c>
      <c r="B925" s="9"/>
      <c r="C925" s="10" t="str">
        <f>IF(B925="","",COUNTIF(INDEX($B:$B,5):B925,B925))</f>
        <v/>
      </c>
      <c r="D925" s="9"/>
      <c r="E925" s="24" t="str">
        <f>IF(OR(N925="",D925=""),"",IFERROR(INDEX('Facturi emise'!$G$5:$G$1004,MATCH(N925&amp;"|"&amp;D925,'Facturi emise'!$A$5:$A$1004,0)),""))</f>
        <v/>
      </c>
      <c r="F925" s="10" t="str">
        <f>IF(OR(N925="",D925=""),"",IFERROR(INDEX('Facturi emise'!$H$5:$H$1004,MATCH(N925&amp;"|"&amp;D925,'Facturi emise'!$A$5:$A$1004,0)),""))</f>
        <v/>
      </c>
      <c r="G925" s="24" t="str">
        <f>IF(OR(N925="",D925=""),"",IFERROR(INDEX('Facturi emise'!$I$5:$I$1004,MATCH(N925&amp;"|"&amp;D925,'Facturi emise'!$A$5:$A$1004,0)),""))</f>
        <v/>
      </c>
      <c r="H925" s="6"/>
      <c r="I925" s="14" t="str">
        <f>IF(OR(N925="",D925=""),"",IFERROR(INDEX('Facturi emise'!$J$5:$J$1004,MATCH(N925&amp;"|"&amp;D925,'Facturi emise'!$A$5:$A$1004,0)),""))</f>
        <v/>
      </c>
      <c r="J925" s="25" t="str">
        <f>IF(OR(N925="",D925=""),"",IFERROR(INDEX('Facturi emise'!$K$5:$K$1004,MATCH(N925&amp;"|"&amp;D925,'Facturi emise'!$A$5:$A$1004,0)),""))</f>
        <v/>
      </c>
      <c r="K925" s="26" t="str">
        <f t="shared" si="43"/>
        <v/>
      </c>
      <c r="L925" s="26" t="str">
        <f t="shared" si="44"/>
        <v/>
      </c>
      <c r="M925" s="27" t="str">
        <f>IF(B925="","",TRIM(IF(N925="","Factura storno nu există în registru. ",IF(ISNA(MATCH(N925&amp;"|"&amp;D925,'Facturi emise'!$A$5:$A$1004,0)),"Linia nu există în factura inițială. ",""))&amp;IF(N(H925)&lt;=0,"Lipsește cantitatea stornată. ","")&amp;IF(AND(N(I925)=IFERROR(INDEX('Facturi emise'!$J$5:$J$1004,MATCH(N925&amp;"|"&amp;D925,'Facturi emise'!$A$5:$A$1004,0)),0),SUMIFS($H$5:$H$1004,$N$5:$N$1004,N925,$D$5:$D$1004,D925,$I$5:$I$1004,I925)&gt;N(G925)),"Stornezi mai mult decât s-a facturat. ","")&amp;IF(AND(N(I925)&gt;0,N(I925)&lt;IFERROR(INDEX('Facturi emise'!$J$5:$J$1004,MATCH(N925&amp;"|"&amp;D925,'Facturi emise'!$A$5:$A$1004,0)),0)),"Reducere de preț pe unitate. ","")))</f>
        <v/>
      </c>
      <c r="N925" s="28" t="str">
        <f>IF(B925="","",IFERROR(INDEX('Registru stornări'!$D$5:$D$304,MATCH(B925,'Registru stornări'!$B$5:$B$304,0)),""))</f>
        <v/>
      </c>
    </row>
    <row r="926" spans="1:14" x14ac:dyDescent="0.2">
      <c r="A926" s="1" t="str">
        <f t="shared" si="42"/>
        <v/>
      </c>
      <c r="B926" s="9"/>
      <c r="C926" s="10" t="str">
        <f>IF(B926="","",COUNTIF(INDEX($B:$B,5):B926,B926))</f>
        <v/>
      </c>
      <c r="D926" s="9"/>
      <c r="E926" s="24" t="str">
        <f>IF(OR(N926="",D926=""),"",IFERROR(INDEX('Facturi emise'!$G$5:$G$1004,MATCH(N926&amp;"|"&amp;D926,'Facturi emise'!$A$5:$A$1004,0)),""))</f>
        <v/>
      </c>
      <c r="F926" s="10" t="str">
        <f>IF(OR(N926="",D926=""),"",IFERROR(INDEX('Facturi emise'!$H$5:$H$1004,MATCH(N926&amp;"|"&amp;D926,'Facturi emise'!$A$5:$A$1004,0)),""))</f>
        <v/>
      </c>
      <c r="G926" s="24" t="str">
        <f>IF(OR(N926="",D926=""),"",IFERROR(INDEX('Facturi emise'!$I$5:$I$1004,MATCH(N926&amp;"|"&amp;D926,'Facturi emise'!$A$5:$A$1004,0)),""))</f>
        <v/>
      </c>
      <c r="H926" s="6"/>
      <c r="I926" s="14" t="str">
        <f>IF(OR(N926="",D926=""),"",IFERROR(INDEX('Facturi emise'!$J$5:$J$1004,MATCH(N926&amp;"|"&amp;D926,'Facturi emise'!$A$5:$A$1004,0)),""))</f>
        <v/>
      </c>
      <c r="J926" s="25" t="str">
        <f>IF(OR(N926="",D926=""),"",IFERROR(INDEX('Facturi emise'!$K$5:$K$1004,MATCH(N926&amp;"|"&amp;D926,'Facturi emise'!$A$5:$A$1004,0)),""))</f>
        <v/>
      </c>
      <c r="K926" s="26" t="str">
        <f t="shared" si="43"/>
        <v/>
      </c>
      <c r="L926" s="26" t="str">
        <f t="shared" si="44"/>
        <v/>
      </c>
      <c r="M926" s="27" t="str">
        <f>IF(B926="","",TRIM(IF(N926="","Factura storno nu există în registru. ",IF(ISNA(MATCH(N926&amp;"|"&amp;D926,'Facturi emise'!$A$5:$A$1004,0)),"Linia nu există în factura inițială. ",""))&amp;IF(N(H926)&lt;=0,"Lipsește cantitatea stornată. ","")&amp;IF(AND(N(I926)=IFERROR(INDEX('Facturi emise'!$J$5:$J$1004,MATCH(N926&amp;"|"&amp;D926,'Facturi emise'!$A$5:$A$1004,0)),0),SUMIFS($H$5:$H$1004,$N$5:$N$1004,N926,$D$5:$D$1004,D926,$I$5:$I$1004,I926)&gt;N(G926)),"Stornezi mai mult decât s-a facturat. ","")&amp;IF(AND(N(I926)&gt;0,N(I926)&lt;IFERROR(INDEX('Facturi emise'!$J$5:$J$1004,MATCH(N926&amp;"|"&amp;D926,'Facturi emise'!$A$5:$A$1004,0)),0)),"Reducere de preț pe unitate. ","")))</f>
        <v/>
      </c>
      <c r="N926" s="28" t="str">
        <f>IF(B926="","",IFERROR(INDEX('Registru stornări'!$D$5:$D$304,MATCH(B926,'Registru stornări'!$B$5:$B$304,0)),""))</f>
        <v/>
      </c>
    </row>
    <row r="927" spans="1:14" x14ac:dyDescent="0.2">
      <c r="A927" s="1" t="str">
        <f t="shared" si="42"/>
        <v/>
      </c>
      <c r="B927" s="9"/>
      <c r="C927" s="10" t="str">
        <f>IF(B927="","",COUNTIF(INDEX($B:$B,5):B927,B927))</f>
        <v/>
      </c>
      <c r="D927" s="9"/>
      <c r="E927" s="24" t="str">
        <f>IF(OR(N927="",D927=""),"",IFERROR(INDEX('Facturi emise'!$G$5:$G$1004,MATCH(N927&amp;"|"&amp;D927,'Facturi emise'!$A$5:$A$1004,0)),""))</f>
        <v/>
      </c>
      <c r="F927" s="10" t="str">
        <f>IF(OR(N927="",D927=""),"",IFERROR(INDEX('Facturi emise'!$H$5:$H$1004,MATCH(N927&amp;"|"&amp;D927,'Facturi emise'!$A$5:$A$1004,0)),""))</f>
        <v/>
      </c>
      <c r="G927" s="24" t="str">
        <f>IF(OR(N927="",D927=""),"",IFERROR(INDEX('Facturi emise'!$I$5:$I$1004,MATCH(N927&amp;"|"&amp;D927,'Facturi emise'!$A$5:$A$1004,0)),""))</f>
        <v/>
      </c>
      <c r="H927" s="6"/>
      <c r="I927" s="14" t="str">
        <f>IF(OR(N927="",D927=""),"",IFERROR(INDEX('Facturi emise'!$J$5:$J$1004,MATCH(N927&amp;"|"&amp;D927,'Facturi emise'!$A$5:$A$1004,0)),""))</f>
        <v/>
      </c>
      <c r="J927" s="25" t="str">
        <f>IF(OR(N927="",D927=""),"",IFERROR(INDEX('Facturi emise'!$K$5:$K$1004,MATCH(N927&amp;"|"&amp;D927,'Facturi emise'!$A$5:$A$1004,0)),""))</f>
        <v/>
      </c>
      <c r="K927" s="26" t="str">
        <f t="shared" si="43"/>
        <v/>
      </c>
      <c r="L927" s="26" t="str">
        <f t="shared" si="44"/>
        <v/>
      </c>
      <c r="M927" s="27" t="str">
        <f>IF(B927="","",TRIM(IF(N927="","Factura storno nu există în registru. ",IF(ISNA(MATCH(N927&amp;"|"&amp;D927,'Facturi emise'!$A$5:$A$1004,0)),"Linia nu există în factura inițială. ",""))&amp;IF(N(H927)&lt;=0,"Lipsește cantitatea stornată. ","")&amp;IF(AND(N(I927)=IFERROR(INDEX('Facturi emise'!$J$5:$J$1004,MATCH(N927&amp;"|"&amp;D927,'Facturi emise'!$A$5:$A$1004,0)),0),SUMIFS($H$5:$H$1004,$N$5:$N$1004,N927,$D$5:$D$1004,D927,$I$5:$I$1004,I927)&gt;N(G927)),"Stornezi mai mult decât s-a facturat. ","")&amp;IF(AND(N(I927)&gt;0,N(I927)&lt;IFERROR(INDEX('Facturi emise'!$J$5:$J$1004,MATCH(N927&amp;"|"&amp;D927,'Facturi emise'!$A$5:$A$1004,0)),0)),"Reducere de preț pe unitate. ","")))</f>
        <v/>
      </c>
      <c r="N927" s="28" t="str">
        <f>IF(B927="","",IFERROR(INDEX('Registru stornări'!$D$5:$D$304,MATCH(B927,'Registru stornări'!$B$5:$B$304,0)),""))</f>
        <v/>
      </c>
    </row>
    <row r="928" spans="1:14" x14ac:dyDescent="0.2">
      <c r="A928" s="1" t="str">
        <f t="shared" si="42"/>
        <v/>
      </c>
      <c r="B928" s="9"/>
      <c r="C928" s="10" t="str">
        <f>IF(B928="","",COUNTIF(INDEX($B:$B,5):B928,B928))</f>
        <v/>
      </c>
      <c r="D928" s="9"/>
      <c r="E928" s="24" t="str">
        <f>IF(OR(N928="",D928=""),"",IFERROR(INDEX('Facturi emise'!$G$5:$G$1004,MATCH(N928&amp;"|"&amp;D928,'Facturi emise'!$A$5:$A$1004,0)),""))</f>
        <v/>
      </c>
      <c r="F928" s="10" t="str">
        <f>IF(OR(N928="",D928=""),"",IFERROR(INDEX('Facturi emise'!$H$5:$H$1004,MATCH(N928&amp;"|"&amp;D928,'Facturi emise'!$A$5:$A$1004,0)),""))</f>
        <v/>
      </c>
      <c r="G928" s="24" t="str">
        <f>IF(OR(N928="",D928=""),"",IFERROR(INDEX('Facturi emise'!$I$5:$I$1004,MATCH(N928&amp;"|"&amp;D928,'Facturi emise'!$A$5:$A$1004,0)),""))</f>
        <v/>
      </c>
      <c r="H928" s="6"/>
      <c r="I928" s="14" t="str">
        <f>IF(OR(N928="",D928=""),"",IFERROR(INDEX('Facturi emise'!$J$5:$J$1004,MATCH(N928&amp;"|"&amp;D928,'Facturi emise'!$A$5:$A$1004,0)),""))</f>
        <v/>
      </c>
      <c r="J928" s="25" t="str">
        <f>IF(OR(N928="",D928=""),"",IFERROR(INDEX('Facturi emise'!$K$5:$K$1004,MATCH(N928&amp;"|"&amp;D928,'Facturi emise'!$A$5:$A$1004,0)),""))</f>
        <v/>
      </c>
      <c r="K928" s="26" t="str">
        <f t="shared" si="43"/>
        <v/>
      </c>
      <c r="L928" s="26" t="str">
        <f t="shared" si="44"/>
        <v/>
      </c>
      <c r="M928" s="27" t="str">
        <f>IF(B928="","",TRIM(IF(N928="","Factura storno nu există în registru. ",IF(ISNA(MATCH(N928&amp;"|"&amp;D928,'Facturi emise'!$A$5:$A$1004,0)),"Linia nu există în factura inițială. ",""))&amp;IF(N(H928)&lt;=0,"Lipsește cantitatea stornată. ","")&amp;IF(AND(N(I928)=IFERROR(INDEX('Facturi emise'!$J$5:$J$1004,MATCH(N928&amp;"|"&amp;D928,'Facturi emise'!$A$5:$A$1004,0)),0),SUMIFS($H$5:$H$1004,$N$5:$N$1004,N928,$D$5:$D$1004,D928,$I$5:$I$1004,I928)&gt;N(G928)),"Stornezi mai mult decât s-a facturat. ","")&amp;IF(AND(N(I928)&gt;0,N(I928)&lt;IFERROR(INDEX('Facturi emise'!$J$5:$J$1004,MATCH(N928&amp;"|"&amp;D928,'Facturi emise'!$A$5:$A$1004,0)),0)),"Reducere de preț pe unitate. ","")))</f>
        <v/>
      </c>
      <c r="N928" s="28" t="str">
        <f>IF(B928="","",IFERROR(INDEX('Registru stornări'!$D$5:$D$304,MATCH(B928,'Registru stornări'!$B$5:$B$304,0)),""))</f>
        <v/>
      </c>
    </row>
    <row r="929" spans="1:14" x14ac:dyDescent="0.2">
      <c r="A929" s="1" t="str">
        <f t="shared" si="42"/>
        <v/>
      </c>
      <c r="B929" s="9"/>
      <c r="C929" s="10" t="str">
        <f>IF(B929="","",COUNTIF(INDEX($B:$B,5):B929,B929))</f>
        <v/>
      </c>
      <c r="D929" s="9"/>
      <c r="E929" s="24" t="str">
        <f>IF(OR(N929="",D929=""),"",IFERROR(INDEX('Facturi emise'!$G$5:$G$1004,MATCH(N929&amp;"|"&amp;D929,'Facturi emise'!$A$5:$A$1004,0)),""))</f>
        <v/>
      </c>
      <c r="F929" s="10" t="str">
        <f>IF(OR(N929="",D929=""),"",IFERROR(INDEX('Facturi emise'!$H$5:$H$1004,MATCH(N929&amp;"|"&amp;D929,'Facturi emise'!$A$5:$A$1004,0)),""))</f>
        <v/>
      </c>
      <c r="G929" s="24" t="str">
        <f>IF(OR(N929="",D929=""),"",IFERROR(INDEX('Facturi emise'!$I$5:$I$1004,MATCH(N929&amp;"|"&amp;D929,'Facturi emise'!$A$5:$A$1004,0)),""))</f>
        <v/>
      </c>
      <c r="H929" s="6"/>
      <c r="I929" s="14" t="str">
        <f>IF(OR(N929="",D929=""),"",IFERROR(INDEX('Facturi emise'!$J$5:$J$1004,MATCH(N929&amp;"|"&amp;D929,'Facturi emise'!$A$5:$A$1004,0)),""))</f>
        <v/>
      </c>
      <c r="J929" s="25" t="str">
        <f>IF(OR(N929="",D929=""),"",IFERROR(INDEX('Facturi emise'!$K$5:$K$1004,MATCH(N929&amp;"|"&amp;D929,'Facturi emise'!$A$5:$A$1004,0)),""))</f>
        <v/>
      </c>
      <c r="K929" s="26" t="str">
        <f t="shared" si="43"/>
        <v/>
      </c>
      <c r="L929" s="26" t="str">
        <f t="shared" si="44"/>
        <v/>
      </c>
      <c r="M929" s="27" t="str">
        <f>IF(B929="","",TRIM(IF(N929="","Factura storno nu există în registru. ",IF(ISNA(MATCH(N929&amp;"|"&amp;D929,'Facturi emise'!$A$5:$A$1004,0)),"Linia nu există în factura inițială. ",""))&amp;IF(N(H929)&lt;=0,"Lipsește cantitatea stornată. ","")&amp;IF(AND(N(I929)=IFERROR(INDEX('Facturi emise'!$J$5:$J$1004,MATCH(N929&amp;"|"&amp;D929,'Facturi emise'!$A$5:$A$1004,0)),0),SUMIFS($H$5:$H$1004,$N$5:$N$1004,N929,$D$5:$D$1004,D929,$I$5:$I$1004,I929)&gt;N(G929)),"Stornezi mai mult decât s-a facturat. ","")&amp;IF(AND(N(I929)&gt;0,N(I929)&lt;IFERROR(INDEX('Facturi emise'!$J$5:$J$1004,MATCH(N929&amp;"|"&amp;D929,'Facturi emise'!$A$5:$A$1004,0)),0)),"Reducere de preț pe unitate. ","")))</f>
        <v/>
      </c>
      <c r="N929" s="28" t="str">
        <f>IF(B929="","",IFERROR(INDEX('Registru stornări'!$D$5:$D$304,MATCH(B929,'Registru stornări'!$B$5:$B$304,0)),""))</f>
        <v/>
      </c>
    </row>
    <row r="930" spans="1:14" x14ac:dyDescent="0.2">
      <c r="A930" s="1" t="str">
        <f t="shared" si="42"/>
        <v/>
      </c>
      <c r="B930" s="9"/>
      <c r="C930" s="10" t="str">
        <f>IF(B930="","",COUNTIF(INDEX($B:$B,5):B930,B930))</f>
        <v/>
      </c>
      <c r="D930" s="9"/>
      <c r="E930" s="24" t="str">
        <f>IF(OR(N930="",D930=""),"",IFERROR(INDEX('Facturi emise'!$G$5:$G$1004,MATCH(N930&amp;"|"&amp;D930,'Facturi emise'!$A$5:$A$1004,0)),""))</f>
        <v/>
      </c>
      <c r="F930" s="10" t="str">
        <f>IF(OR(N930="",D930=""),"",IFERROR(INDEX('Facturi emise'!$H$5:$H$1004,MATCH(N930&amp;"|"&amp;D930,'Facturi emise'!$A$5:$A$1004,0)),""))</f>
        <v/>
      </c>
      <c r="G930" s="24" t="str">
        <f>IF(OR(N930="",D930=""),"",IFERROR(INDEX('Facturi emise'!$I$5:$I$1004,MATCH(N930&amp;"|"&amp;D930,'Facturi emise'!$A$5:$A$1004,0)),""))</f>
        <v/>
      </c>
      <c r="H930" s="6"/>
      <c r="I930" s="14" t="str">
        <f>IF(OR(N930="",D930=""),"",IFERROR(INDEX('Facturi emise'!$J$5:$J$1004,MATCH(N930&amp;"|"&amp;D930,'Facturi emise'!$A$5:$A$1004,0)),""))</f>
        <v/>
      </c>
      <c r="J930" s="25" t="str">
        <f>IF(OR(N930="",D930=""),"",IFERROR(INDEX('Facturi emise'!$K$5:$K$1004,MATCH(N930&amp;"|"&amp;D930,'Facturi emise'!$A$5:$A$1004,0)),""))</f>
        <v/>
      </c>
      <c r="K930" s="26" t="str">
        <f t="shared" si="43"/>
        <v/>
      </c>
      <c r="L930" s="26" t="str">
        <f t="shared" si="44"/>
        <v/>
      </c>
      <c r="M930" s="27" t="str">
        <f>IF(B930="","",TRIM(IF(N930="","Factura storno nu există în registru. ",IF(ISNA(MATCH(N930&amp;"|"&amp;D930,'Facturi emise'!$A$5:$A$1004,0)),"Linia nu există în factura inițială. ",""))&amp;IF(N(H930)&lt;=0,"Lipsește cantitatea stornată. ","")&amp;IF(AND(N(I930)=IFERROR(INDEX('Facturi emise'!$J$5:$J$1004,MATCH(N930&amp;"|"&amp;D930,'Facturi emise'!$A$5:$A$1004,0)),0),SUMIFS($H$5:$H$1004,$N$5:$N$1004,N930,$D$5:$D$1004,D930,$I$5:$I$1004,I930)&gt;N(G930)),"Stornezi mai mult decât s-a facturat. ","")&amp;IF(AND(N(I930)&gt;0,N(I930)&lt;IFERROR(INDEX('Facturi emise'!$J$5:$J$1004,MATCH(N930&amp;"|"&amp;D930,'Facturi emise'!$A$5:$A$1004,0)),0)),"Reducere de preț pe unitate. ","")))</f>
        <v/>
      </c>
      <c r="N930" s="28" t="str">
        <f>IF(B930="","",IFERROR(INDEX('Registru stornări'!$D$5:$D$304,MATCH(B930,'Registru stornări'!$B$5:$B$304,0)),""))</f>
        <v/>
      </c>
    </row>
    <row r="931" spans="1:14" x14ac:dyDescent="0.2">
      <c r="A931" s="1" t="str">
        <f t="shared" si="42"/>
        <v/>
      </c>
      <c r="B931" s="9"/>
      <c r="C931" s="10" t="str">
        <f>IF(B931="","",COUNTIF(INDEX($B:$B,5):B931,B931))</f>
        <v/>
      </c>
      <c r="D931" s="9"/>
      <c r="E931" s="24" t="str">
        <f>IF(OR(N931="",D931=""),"",IFERROR(INDEX('Facturi emise'!$G$5:$G$1004,MATCH(N931&amp;"|"&amp;D931,'Facturi emise'!$A$5:$A$1004,0)),""))</f>
        <v/>
      </c>
      <c r="F931" s="10" t="str">
        <f>IF(OR(N931="",D931=""),"",IFERROR(INDEX('Facturi emise'!$H$5:$H$1004,MATCH(N931&amp;"|"&amp;D931,'Facturi emise'!$A$5:$A$1004,0)),""))</f>
        <v/>
      </c>
      <c r="G931" s="24" t="str">
        <f>IF(OR(N931="",D931=""),"",IFERROR(INDEX('Facturi emise'!$I$5:$I$1004,MATCH(N931&amp;"|"&amp;D931,'Facturi emise'!$A$5:$A$1004,0)),""))</f>
        <v/>
      </c>
      <c r="H931" s="6"/>
      <c r="I931" s="14" t="str">
        <f>IF(OR(N931="",D931=""),"",IFERROR(INDEX('Facturi emise'!$J$5:$J$1004,MATCH(N931&amp;"|"&amp;D931,'Facturi emise'!$A$5:$A$1004,0)),""))</f>
        <v/>
      </c>
      <c r="J931" s="25" t="str">
        <f>IF(OR(N931="",D931=""),"",IFERROR(INDEX('Facturi emise'!$K$5:$K$1004,MATCH(N931&amp;"|"&amp;D931,'Facturi emise'!$A$5:$A$1004,0)),""))</f>
        <v/>
      </c>
      <c r="K931" s="26" t="str">
        <f t="shared" si="43"/>
        <v/>
      </c>
      <c r="L931" s="26" t="str">
        <f t="shared" si="44"/>
        <v/>
      </c>
      <c r="M931" s="27" t="str">
        <f>IF(B931="","",TRIM(IF(N931="","Factura storno nu există în registru. ",IF(ISNA(MATCH(N931&amp;"|"&amp;D931,'Facturi emise'!$A$5:$A$1004,0)),"Linia nu există în factura inițială. ",""))&amp;IF(N(H931)&lt;=0,"Lipsește cantitatea stornată. ","")&amp;IF(AND(N(I931)=IFERROR(INDEX('Facturi emise'!$J$5:$J$1004,MATCH(N931&amp;"|"&amp;D931,'Facturi emise'!$A$5:$A$1004,0)),0),SUMIFS($H$5:$H$1004,$N$5:$N$1004,N931,$D$5:$D$1004,D931,$I$5:$I$1004,I931)&gt;N(G931)),"Stornezi mai mult decât s-a facturat. ","")&amp;IF(AND(N(I931)&gt;0,N(I931)&lt;IFERROR(INDEX('Facturi emise'!$J$5:$J$1004,MATCH(N931&amp;"|"&amp;D931,'Facturi emise'!$A$5:$A$1004,0)),0)),"Reducere de preț pe unitate. ","")))</f>
        <v/>
      </c>
      <c r="N931" s="28" t="str">
        <f>IF(B931="","",IFERROR(INDEX('Registru stornări'!$D$5:$D$304,MATCH(B931,'Registru stornări'!$B$5:$B$304,0)),""))</f>
        <v/>
      </c>
    </row>
    <row r="932" spans="1:14" x14ac:dyDescent="0.2">
      <c r="A932" s="1" t="str">
        <f t="shared" si="42"/>
        <v/>
      </c>
      <c r="B932" s="9"/>
      <c r="C932" s="10" t="str">
        <f>IF(B932="","",COUNTIF(INDEX($B:$B,5):B932,B932))</f>
        <v/>
      </c>
      <c r="D932" s="9"/>
      <c r="E932" s="24" t="str">
        <f>IF(OR(N932="",D932=""),"",IFERROR(INDEX('Facturi emise'!$G$5:$G$1004,MATCH(N932&amp;"|"&amp;D932,'Facturi emise'!$A$5:$A$1004,0)),""))</f>
        <v/>
      </c>
      <c r="F932" s="10" t="str">
        <f>IF(OR(N932="",D932=""),"",IFERROR(INDEX('Facturi emise'!$H$5:$H$1004,MATCH(N932&amp;"|"&amp;D932,'Facturi emise'!$A$5:$A$1004,0)),""))</f>
        <v/>
      </c>
      <c r="G932" s="24" t="str">
        <f>IF(OR(N932="",D932=""),"",IFERROR(INDEX('Facturi emise'!$I$5:$I$1004,MATCH(N932&amp;"|"&amp;D932,'Facturi emise'!$A$5:$A$1004,0)),""))</f>
        <v/>
      </c>
      <c r="H932" s="6"/>
      <c r="I932" s="14" t="str">
        <f>IF(OR(N932="",D932=""),"",IFERROR(INDEX('Facturi emise'!$J$5:$J$1004,MATCH(N932&amp;"|"&amp;D932,'Facturi emise'!$A$5:$A$1004,0)),""))</f>
        <v/>
      </c>
      <c r="J932" s="25" t="str">
        <f>IF(OR(N932="",D932=""),"",IFERROR(INDEX('Facturi emise'!$K$5:$K$1004,MATCH(N932&amp;"|"&amp;D932,'Facturi emise'!$A$5:$A$1004,0)),""))</f>
        <v/>
      </c>
      <c r="K932" s="26" t="str">
        <f t="shared" si="43"/>
        <v/>
      </c>
      <c r="L932" s="26" t="str">
        <f t="shared" si="44"/>
        <v/>
      </c>
      <c r="M932" s="27" t="str">
        <f>IF(B932="","",TRIM(IF(N932="","Factura storno nu există în registru. ",IF(ISNA(MATCH(N932&amp;"|"&amp;D932,'Facturi emise'!$A$5:$A$1004,0)),"Linia nu există în factura inițială. ",""))&amp;IF(N(H932)&lt;=0,"Lipsește cantitatea stornată. ","")&amp;IF(AND(N(I932)=IFERROR(INDEX('Facturi emise'!$J$5:$J$1004,MATCH(N932&amp;"|"&amp;D932,'Facturi emise'!$A$5:$A$1004,0)),0),SUMIFS($H$5:$H$1004,$N$5:$N$1004,N932,$D$5:$D$1004,D932,$I$5:$I$1004,I932)&gt;N(G932)),"Stornezi mai mult decât s-a facturat. ","")&amp;IF(AND(N(I932)&gt;0,N(I932)&lt;IFERROR(INDEX('Facturi emise'!$J$5:$J$1004,MATCH(N932&amp;"|"&amp;D932,'Facturi emise'!$A$5:$A$1004,0)),0)),"Reducere de preț pe unitate. ","")))</f>
        <v/>
      </c>
      <c r="N932" s="28" t="str">
        <f>IF(B932="","",IFERROR(INDEX('Registru stornări'!$D$5:$D$304,MATCH(B932,'Registru stornări'!$B$5:$B$304,0)),""))</f>
        <v/>
      </c>
    </row>
    <row r="933" spans="1:14" x14ac:dyDescent="0.2">
      <c r="A933" s="1" t="str">
        <f t="shared" si="42"/>
        <v/>
      </c>
      <c r="B933" s="9"/>
      <c r="C933" s="10" t="str">
        <f>IF(B933="","",COUNTIF(INDEX($B:$B,5):B933,B933))</f>
        <v/>
      </c>
      <c r="D933" s="9"/>
      <c r="E933" s="24" t="str">
        <f>IF(OR(N933="",D933=""),"",IFERROR(INDEX('Facturi emise'!$G$5:$G$1004,MATCH(N933&amp;"|"&amp;D933,'Facturi emise'!$A$5:$A$1004,0)),""))</f>
        <v/>
      </c>
      <c r="F933" s="10" t="str">
        <f>IF(OR(N933="",D933=""),"",IFERROR(INDEX('Facturi emise'!$H$5:$H$1004,MATCH(N933&amp;"|"&amp;D933,'Facturi emise'!$A$5:$A$1004,0)),""))</f>
        <v/>
      </c>
      <c r="G933" s="24" t="str">
        <f>IF(OR(N933="",D933=""),"",IFERROR(INDEX('Facturi emise'!$I$5:$I$1004,MATCH(N933&amp;"|"&amp;D933,'Facturi emise'!$A$5:$A$1004,0)),""))</f>
        <v/>
      </c>
      <c r="H933" s="6"/>
      <c r="I933" s="14" t="str">
        <f>IF(OR(N933="",D933=""),"",IFERROR(INDEX('Facturi emise'!$J$5:$J$1004,MATCH(N933&amp;"|"&amp;D933,'Facturi emise'!$A$5:$A$1004,0)),""))</f>
        <v/>
      </c>
      <c r="J933" s="25" t="str">
        <f>IF(OR(N933="",D933=""),"",IFERROR(INDEX('Facturi emise'!$K$5:$K$1004,MATCH(N933&amp;"|"&amp;D933,'Facturi emise'!$A$5:$A$1004,0)),""))</f>
        <v/>
      </c>
      <c r="K933" s="26" t="str">
        <f t="shared" si="43"/>
        <v/>
      </c>
      <c r="L933" s="26" t="str">
        <f t="shared" si="44"/>
        <v/>
      </c>
      <c r="M933" s="27" t="str">
        <f>IF(B933="","",TRIM(IF(N933="","Factura storno nu există în registru. ",IF(ISNA(MATCH(N933&amp;"|"&amp;D933,'Facturi emise'!$A$5:$A$1004,0)),"Linia nu există în factura inițială. ",""))&amp;IF(N(H933)&lt;=0,"Lipsește cantitatea stornată. ","")&amp;IF(AND(N(I933)=IFERROR(INDEX('Facturi emise'!$J$5:$J$1004,MATCH(N933&amp;"|"&amp;D933,'Facturi emise'!$A$5:$A$1004,0)),0),SUMIFS($H$5:$H$1004,$N$5:$N$1004,N933,$D$5:$D$1004,D933,$I$5:$I$1004,I933)&gt;N(G933)),"Stornezi mai mult decât s-a facturat. ","")&amp;IF(AND(N(I933)&gt;0,N(I933)&lt;IFERROR(INDEX('Facturi emise'!$J$5:$J$1004,MATCH(N933&amp;"|"&amp;D933,'Facturi emise'!$A$5:$A$1004,0)),0)),"Reducere de preț pe unitate. ","")))</f>
        <v/>
      </c>
      <c r="N933" s="28" t="str">
        <f>IF(B933="","",IFERROR(INDEX('Registru stornări'!$D$5:$D$304,MATCH(B933,'Registru stornări'!$B$5:$B$304,0)),""))</f>
        <v/>
      </c>
    </row>
    <row r="934" spans="1:14" x14ac:dyDescent="0.2">
      <c r="A934" s="1" t="str">
        <f t="shared" si="42"/>
        <v/>
      </c>
      <c r="B934" s="9"/>
      <c r="C934" s="10" t="str">
        <f>IF(B934="","",COUNTIF(INDEX($B:$B,5):B934,B934))</f>
        <v/>
      </c>
      <c r="D934" s="9"/>
      <c r="E934" s="24" t="str">
        <f>IF(OR(N934="",D934=""),"",IFERROR(INDEX('Facturi emise'!$G$5:$G$1004,MATCH(N934&amp;"|"&amp;D934,'Facturi emise'!$A$5:$A$1004,0)),""))</f>
        <v/>
      </c>
      <c r="F934" s="10" t="str">
        <f>IF(OR(N934="",D934=""),"",IFERROR(INDEX('Facturi emise'!$H$5:$H$1004,MATCH(N934&amp;"|"&amp;D934,'Facturi emise'!$A$5:$A$1004,0)),""))</f>
        <v/>
      </c>
      <c r="G934" s="24" t="str">
        <f>IF(OR(N934="",D934=""),"",IFERROR(INDEX('Facturi emise'!$I$5:$I$1004,MATCH(N934&amp;"|"&amp;D934,'Facturi emise'!$A$5:$A$1004,0)),""))</f>
        <v/>
      </c>
      <c r="H934" s="6"/>
      <c r="I934" s="14" t="str">
        <f>IF(OR(N934="",D934=""),"",IFERROR(INDEX('Facturi emise'!$J$5:$J$1004,MATCH(N934&amp;"|"&amp;D934,'Facturi emise'!$A$5:$A$1004,0)),""))</f>
        <v/>
      </c>
      <c r="J934" s="25" t="str">
        <f>IF(OR(N934="",D934=""),"",IFERROR(INDEX('Facturi emise'!$K$5:$K$1004,MATCH(N934&amp;"|"&amp;D934,'Facturi emise'!$A$5:$A$1004,0)),""))</f>
        <v/>
      </c>
      <c r="K934" s="26" t="str">
        <f t="shared" si="43"/>
        <v/>
      </c>
      <c r="L934" s="26" t="str">
        <f t="shared" si="44"/>
        <v/>
      </c>
      <c r="M934" s="27" t="str">
        <f>IF(B934="","",TRIM(IF(N934="","Factura storno nu există în registru. ",IF(ISNA(MATCH(N934&amp;"|"&amp;D934,'Facturi emise'!$A$5:$A$1004,0)),"Linia nu există în factura inițială. ",""))&amp;IF(N(H934)&lt;=0,"Lipsește cantitatea stornată. ","")&amp;IF(AND(N(I934)=IFERROR(INDEX('Facturi emise'!$J$5:$J$1004,MATCH(N934&amp;"|"&amp;D934,'Facturi emise'!$A$5:$A$1004,0)),0),SUMIFS($H$5:$H$1004,$N$5:$N$1004,N934,$D$5:$D$1004,D934,$I$5:$I$1004,I934)&gt;N(G934)),"Stornezi mai mult decât s-a facturat. ","")&amp;IF(AND(N(I934)&gt;0,N(I934)&lt;IFERROR(INDEX('Facturi emise'!$J$5:$J$1004,MATCH(N934&amp;"|"&amp;D934,'Facturi emise'!$A$5:$A$1004,0)),0)),"Reducere de preț pe unitate. ","")))</f>
        <v/>
      </c>
      <c r="N934" s="28" t="str">
        <f>IF(B934="","",IFERROR(INDEX('Registru stornări'!$D$5:$D$304,MATCH(B934,'Registru stornări'!$B$5:$B$304,0)),""))</f>
        <v/>
      </c>
    </row>
    <row r="935" spans="1:14" x14ac:dyDescent="0.2">
      <c r="A935" s="1" t="str">
        <f t="shared" si="42"/>
        <v/>
      </c>
      <c r="B935" s="9"/>
      <c r="C935" s="10" t="str">
        <f>IF(B935="","",COUNTIF(INDEX($B:$B,5):B935,B935))</f>
        <v/>
      </c>
      <c r="D935" s="9"/>
      <c r="E935" s="24" t="str">
        <f>IF(OR(N935="",D935=""),"",IFERROR(INDEX('Facturi emise'!$G$5:$G$1004,MATCH(N935&amp;"|"&amp;D935,'Facturi emise'!$A$5:$A$1004,0)),""))</f>
        <v/>
      </c>
      <c r="F935" s="10" t="str">
        <f>IF(OR(N935="",D935=""),"",IFERROR(INDEX('Facturi emise'!$H$5:$H$1004,MATCH(N935&amp;"|"&amp;D935,'Facturi emise'!$A$5:$A$1004,0)),""))</f>
        <v/>
      </c>
      <c r="G935" s="24" t="str">
        <f>IF(OR(N935="",D935=""),"",IFERROR(INDEX('Facturi emise'!$I$5:$I$1004,MATCH(N935&amp;"|"&amp;D935,'Facturi emise'!$A$5:$A$1004,0)),""))</f>
        <v/>
      </c>
      <c r="H935" s="6"/>
      <c r="I935" s="14" t="str">
        <f>IF(OR(N935="",D935=""),"",IFERROR(INDEX('Facturi emise'!$J$5:$J$1004,MATCH(N935&amp;"|"&amp;D935,'Facturi emise'!$A$5:$A$1004,0)),""))</f>
        <v/>
      </c>
      <c r="J935" s="25" t="str">
        <f>IF(OR(N935="",D935=""),"",IFERROR(INDEX('Facturi emise'!$K$5:$K$1004,MATCH(N935&amp;"|"&amp;D935,'Facturi emise'!$A$5:$A$1004,0)),""))</f>
        <v/>
      </c>
      <c r="K935" s="26" t="str">
        <f t="shared" si="43"/>
        <v/>
      </c>
      <c r="L935" s="26" t="str">
        <f t="shared" si="44"/>
        <v/>
      </c>
      <c r="M935" s="27" t="str">
        <f>IF(B935="","",TRIM(IF(N935="","Factura storno nu există în registru. ",IF(ISNA(MATCH(N935&amp;"|"&amp;D935,'Facturi emise'!$A$5:$A$1004,0)),"Linia nu există în factura inițială. ",""))&amp;IF(N(H935)&lt;=0,"Lipsește cantitatea stornată. ","")&amp;IF(AND(N(I935)=IFERROR(INDEX('Facturi emise'!$J$5:$J$1004,MATCH(N935&amp;"|"&amp;D935,'Facturi emise'!$A$5:$A$1004,0)),0),SUMIFS($H$5:$H$1004,$N$5:$N$1004,N935,$D$5:$D$1004,D935,$I$5:$I$1004,I935)&gt;N(G935)),"Stornezi mai mult decât s-a facturat. ","")&amp;IF(AND(N(I935)&gt;0,N(I935)&lt;IFERROR(INDEX('Facturi emise'!$J$5:$J$1004,MATCH(N935&amp;"|"&amp;D935,'Facturi emise'!$A$5:$A$1004,0)),0)),"Reducere de preț pe unitate. ","")))</f>
        <v/>
      </c>
      <c r="N935" s="28" t="str">
        <f>IF(B935="","",IFERROR(INDEX('Registru stornări'!$D$5:$D$304,MATCH(B935,'Registru stornări'!$B$5:$B$304,0)),""))</f>
        <v/>
      </c>
    </row>
    <row r="936" spans="1:14" x14ac:dyDescent="0.2">
      <c r="A936" s="1" t="str">
        <f t="shared" si="42"/>
        <v/>
      </c>
      <c r="B936" s="9"/>
      <c r="C936" s="10" t="str">
        <f>IF(B936="","",COUNTIF(INDEX($B:$B,5):B936,B936))</f>
        <v/>
      </c>
      <c r="D936" s="9"/>
      <c r="E936" s="24" t="str">
        <f>IF(OR(N936="",D936=""),"",IFERROR(INDEX('Facturi emise'!$G$5:$G$1004,MATCH(N936&amp;"|"&amp;D936,'Facturi emise'!$A$5:$A$1004,0)),""))</f>
        <v/>
      </c>
      <c r="F936" s="10" t="str">
        <f>IF(OR(N936="",D936=""),"",IFERROR(INDEX('Facturi emise'!$H$5:$H$1004,MATCH(N936&amp;"|"&amp;D936,'Facturi emise'!$A$5:$A$1004,0)),""))</f>
        <v/>
      </c>
      <c r="G936" s="24" t="str">
        <f>IF(OR(N936="",D936=""),"",IFERROR(INDEX('Facturi emise'!$I$5:$I$1004,MATCH(N936&amp;"|"&amp;D936,'Facturi emise'!$A$5:$A$1004,0)),""))</f>
        <v/>
      </c>
      <c r="H936" s="6"/>
      <c r="I936" s="14" t="str">
        <f>IF(OR(N936="",D936=""),"",IFERROR(INDEX('Facturi emise'!$J$5:$J$1004,MATCH(N936&amp;"|"&amp;D936,'Facturi emise'!$A$5:$A$1004,0)),""))</f>
        <v/>
      </c>
      <c r="J936" s="25" t="str">
        <f>IF(OR(N936="",D936=""),"",IFERROR(INDEX('Facturi emise'!$K$5:$K$1004,MATCH(N936&amp;"|"&amp;D936,'Facturi emise'!$A$5:$A$1004,0)),""))</f>
        <v/>
      </c>
      <c r="K936" s="26" t="str">
        <f t="shared" si="43"/>
        <v/>
      </c>
      <c r="L936" s="26" t="str">
        <f t="shared" si="44"/>
        <v/>
      </c>
      <c r="M936" s="27" t="str">
        <f>IF(B936="","",TRIM(IF(N936="","Factura storno nu există în registru. ",IF(ISNA(MATCH(N936&amp;"|"&amp;D936,'Facturi emise'!$A$5:$A$1004,0)),"Linia nu există în factura inițială. ",""))&amp;IF(N(H936)&lt;=0,"Lipsește cantitatea stornată. ","")&amp;IF(AND(N(I936)=IFERROR(INDEX('Facturi emise'!$J$5:$J$1004,MATCH(N936&amp;"|"&amp;D936,'Facturi emise'!$A$5:$A$1004,0)),0),SUMIFS($H$5:$H$1004,$N$5:$N$1004,N936,$D$5:$D$1004,D936,$I$5:$I$1004,I936)&gt;N(G936)),"Stornezi mai mult decât s-a facturat. ","")&amp;IF(AND(N(I936)&gt;0,N(I936)&lt;IFERROR(INDEX('Facturi emise'!$J$5:$J$1004,MATCH(N936&amp;"|"&amp;D936,'Facturi emise'!$A$5:$A$1004,0)),0)),"Reducere de preț pe unitate. ","")))</f>
        <v/>
      </c>
      <c r="N936" s="28" t="str">
        <f>IF(B936="","",IFERROR(INDEX('Registru stornări'!$D$5:$D$304,MATCH(B936,'Registru stornări'!$B$5:$B$304,0)),""))</f>
        <v/>
      </c>
    </row>
    <row r="937" spans="1:14" x14ac:dyDescent="0.2">
      <c r="A937" s="1" t="str">
        <f t="shared" si="42"/>
        <v/>
      </c>
      <c r="B937" s="9"/>
      <c r="C937" s="10" t="str">
        <f>IF(B937="","",COUNTIF(INDEX($B:$B,5):B937,B937))</f>
        <v/>
      </c>
      <c r="D937" s="9"/>
      <c r="E937" s="24" t="str">
        <f>IF(OR(N937="",D937=""),"",IFERROR(INDEX('Facturi emise'!$G$5:$G$1004,MATCH(N937&amp;"|"&amp;D937,'Facturi emise'!$A$5:$A$1004,0)),""))</f>
        <v/>
      </c>
      <c r="F937" s="10" t="str">
        <f>IF(OR(N937="",D937=""),"",IFERROR(INDEX('Facturi emise'!$H$5:$H$1004,MATCH(N937&amp;"|"&amp;D937,'Facturi emise'!$A$5:$A$1004,0)),""))</f>
        <v/>
      </c>
      <c r="G937" s="24" t="str">
        <f>IF(OR(N937="",D937=""),"",IFERROR(INDEX('Facturi emise'!$I$5:$I$1004,MATCH(N937&amp;"|"&amp;D937,'Facturi emise'!$A$5:$A$1004,0)),""))</f>
        <v/>
      </c>
      <c r="H937" s="6"/>
      <c r="I937" s="14" t="str">
        <f>IF(OR(N937="",D937=""),"",IFERROR(INDEX('Facturi emise'!$J$5:$J$1004,MATCH(N937&amp;"|"&amp;D937,'Facturi emise'!$A$5:$A$1004,0)),""))</f>
        <v/>
      </c>
      <c r="J937" s="25" t="str">
        <f>IF(OR(N937="",D937=""),"",IFERROR(INDEX('Facturi emise'!$K$5:$K$1004,MATCH(N937&amp;"|"&amp;D937,'Facturi emise'!$A$5:$A$1004,0)),""))</f>
        <v/>
      </c>
      <c r="K937" s="26" t="str">
        <f t="shared" si="43"/>
        <v/>
      </c>
      <c r="L937" s="26" t="str">
        <f t="shared" si="44"/>
        <v/>
      </c>
      <c r="M937" s="27" t="str">
        <f>IF(B937="","",TRIM(IF(N937="","Factura storno nu există în registru. ",IF(ISNA(MATCH(N937&amp;"|"&amp;D937,'Facturi emise'!$A$5:$A$1004,0)),"Linia nu există în factura inițială. ",""))&amp;IF(N(H937)&lt;=0,"Lipsește cantitatea stornată. ","")&amp;IF(AND(N(I937)=IFERROR(INDEX('Facturi emise'!$J$5:$J$1004,MATCH(N937&amp;"|"&amp;D937,'Facturi emise'!$A$5:$A$1004,0)),0),SUMIFS($H$5:$H$1004,$N$5:$N$1004,N937,$D$5:$D$1004,D937,$I$5:$I$1004,I937)&gt;N(G937)),"Stornezi mai mult decât s-a facturat. ","")&amp;IF(AND(N(I937)&gt;0,N(I937)&lt;IFERROR(INDEX('Facturi emise'!$J$5:$J$1004,MATCH(N937&amp;"|"&amp;D937,'Facturi emise'!$A$5:$A$1004,0)),0)),"Reducere de preț pe unitate. ","")))</f>
        <v/>
      </c>
      <c r="N937" s="28" t="str">
        <f>IF(B937="","",IFERROR(INDEX('Registru stornări'!$D$5:$D$304,MATCH(B937,'Registru stornări'!$B$5:$B$304,0)),""))</f>
        <v/>
      </c>
    </row>
    <row r="938" spans="1:14" x14ac:dyDescent="0.2">
      <c r="A938" s="1" t="str">
        <f t="shared" si="42"/>
        <v/>
      </c>
      <c r="B938" s="9"/>
      <c r="C938" s="10" t="str">
        <f>IF(B938="","",COUNTIF(INDEX($B:$B,5):B938,B938))</f>
        <v/>
      </c>
      <c r="D938" s="9"/>
      <c r="E938" s="24" t="str">
        <f>IF(OR(N938="",D938=""),"",IFERROR(INDEX('Facturi emise'!$G$5:$G$1004,MATCH(N938&amp;"|"&amp;D938,'Facturi emise'!$A$5:$A$1004,0)),""))</f>
        <v/>
      </c>
      <c r="F938" s="10" t="str">
        <f>IF(OR(N938="",D938=""),"",IFERROR(INDEX('Facturi emise'!$H$5:$H$1004,MATCH(N938&amp;"|"&amp;D938,'Facturi emise'!$A$5:$A$1004,0)),""))</f>
        <v/>
      </c>
      <c r="G938" s="24" t="str">
        <f>IF(OR(N938="",D938=""),"",IFERROR(INDEX('Facturi emise'!$I$5:$I$1004,MATCH(N938&amp;"|"&amp;D938,'Facturi emise'!$A$5:$A$1004,0)),""))</f>
        <v/>
      </c>
      <c r="H938" s="6"/>
      <c r="I938" s="14" t="str">
        <f>IF(OR(N938="",D938=""),"",IFERROR(INDEX('Facturi emise'!$J$5:$J$1004,MATCH(N938&amp;"|"&amp;D938,'Facturi emise'!$A$5:$A$1004,0)),""))</f>
        <v/>
      </c>
      <c r="J938" s="25" t="str">
        <f>IF(OR(N938="",D938=""),"",IFERROR(INDEX('Facturi emise'!$K$5:$K$1004,MATCH(N938&amp;"|"&amp;D938,'Facturi emise'!$A$5:$A$1004,0)),""))</f>
        <v/>
      </c>
      <c r="K938" s="26" t="str">
        <f t="shared" si="43"/>
        <v/>
      </c>
      <c r="L938" s="26" t="str">
        <f t="shared" si="44"/>
        <v/>
      </c>
      <c r="M938" s="27" t="str">
        <f>IF(B938="","",TRIM(IF(N938="","Factura storno nu există în registru. ",IF(ISNA(MATCH(N938&amp;"|"&amp;D938,'Facturi emise'!$A$5:$A$1004,0)),"Linia nu există în factura inițială. ",""))&amp;IF(N(H938)&lt;=0,"Lipsește cantitatea stornată. ","")&amp;IF(AND(N(I938)=IFERROR(INDEX('Facturi emise'!$J$5:$J$1004,MATCH(N938&amp;"|"&amp;D938,'Facturi emise'!$A$5:$A$1004,0)),0),SUMIFS($H$5:$H$1004,$N$5:$N$1004,N938,$D$5:$D$1004,D938,$I$5:$I$1004,I938)&gt;N(G938)),"Stornezi mai mult decât s-a facturat. ","")&amp;IF(AND(N(I938)&gt;0,N(I938)&lt;IFERROR(INDEX('Facturi emise'!$J$5:$J$1004,MATCH(N938&amp;"|"&amp;D938,'Facturi emise'!$A$5:$A$1004,0)),0)),"Reducere de preț pe unitate. ","")))</f>
        <v/>
      </c>
      <c r="N938" s="28" t="str">
        <f>IF(B938="","",IFERROR(INDEX('Registru stornări'!$D$5:$D$304,MATCH(B938,'Registru stornări'!$B$5:$B$304,0)),""))</f>
        <v/>
      </c>
    </row>
    <row r="939" spans="1:14" x14ac:dyDescent="0.2">
      <c r="A939" s="1" t="str">
        <f t="shared" si="42"/>
        <v/>
      </c>
      <c r="B939" s="9"/>
      <c r="C939" s="10" t="str">
        <f>IF(B939="","",COUNTIF(INDEX($B:$B,5):B939,B939))</f>
        <v/>
      </c>
      <c r="D939" s="9"/>
      <c r="E939" s="24" t="str">
        <f>IF(OR(N939="",D939=""),"",IFERROR(INDEX('Facturi emise'!$G$5:$G$1004,MATCH(N939&amp;"|"&amp;D939,'Facturi emise'!$A$5:$A$1004,0)),""))</f>
        <v/>
      </c>
      <c r="F939" s="10" t="str">
        <f>IF(OR(N939="",D939=""),"",IFERROR(INDEX('Facturi emise'!$H$5:$H$1004,MATCH(N939&amp;"|"&amp;D939,'Facturi emise'!$A$5:$A$1004,0)),""))</f>
        <v/>
      </c>
      <c r="G939" s="24" t="str">
        <f>IF(OR(N939="",D939=""),"",IFERROR(INDEX('Facturi emise'!$I$5:$I$1004,MATCH(N939&amp;"|"&amp;D939,'Facturi emise'!$A$5:$A$1004,0)),""))</f>
        <v/>
      </c>
      <c r="H939" s="6"/>
      <c r="I939" s="14" t="str">
        <f>IF(OR(N939="",D939=""),"",IFERROR(INDEX('Facturi emise'!$J$5:$J$1004,MATCH(N939&amp;"|"&amp;D939,'Facturi emise'!$A$5:$A$1004,0)),""))</f>
        <v/>
      </c>
      <c r="J939" s="25" t="str">
        <f>IF(OR(N939="",D939=""),"",IFERROR(INDEX('Facturi emise'!$K$5:$K$1004,MATCH(N939&amp;"|"&amp;D939,'Facturi emise'!$A$5:$A$1004,0)),""))</f>
        <v/>
      </c>
      <c r="K939" s="26" t="str">
        <f t="shared" si="43"/>
        <v/>
      </c>
      <c r="L939" s="26" t="str">
        <f t="shared" si="44"/>
        <v/>
      </c>
      <c r="M939" s="27" t="str">
        <f>IF(B939="","",TRIM(IF(N939="","Factura storno nu există în registru. ",IF(ISNA(MATCH(N939&amp;"|"&amp;D939,'Facturi emise'!$A$5:$A$1004,0)),"Linia nu există în factura inițială. ",""))&amp;IF(N(H939)&lt;=0,"Lipsește cantitatea stornată. ","")&amp;IF(AND(N(I939)=IFERROR(INDEX('Facturi emise'!$J$5:$J$1004,MATCH(N939&amp;"|"&amp;D939,'Facturi emise'!$A$5:$A$1004,0)),0),SUMIFS($H$5:$H$1004,$N$5:$N$1004,N939,$D$5:$D$1004,D939,$I$5:$I$1004,I939)&gt;N(G939)),"Stornezi mai mult decât s-a facturat. ","")&amp;IF(AND(N(I939)&gt;0,N(I939)&lt;IFERROR(INDEX('Facturi emise'!$J$5:$J$1004,MATCH(N939&amp;"|"&amp;D939,'Facturi emise'!$A$5:$A$1004,0)),0)),"Reducere de preț pe unitate. ","")))</f>
        <v/>
      </c>
      <c r="N939" s="28" t="str">
        <f>IF(B939="","",IFERROR(INDEX('Registru stornări'!$D$5:$D$304,MATCH(B939,'Registru stornări'!$B$5:$B$304,0)),""))</f>
        <v/>
      </c>
    </row>
    <row r="940" spans="1:14" x14ac:dyDescent="0.2">
      <c r="A940" s="1" t="str">
        <f t="shared" si="42"/>
        <v/>
      </c>
      <c r="B940" s="9"/>
      <c r="C940" s="10" t="str">
        <f>IF(B940="","",COUNTIF(INDEX($B:$B,5):B940,B940))</f>
        <v/>
      </c>
      <c r="D940" s="9"/>
      <c r="E940" s="24" t="str">
        <f>IF(OR(N940="",D940=""),"",IFERROR(INDEX('Facturi emise'!$G$5:$G$1004,MATCH(N940&amp;"|"&amp;D940,'Facturi emise'!$A$5:$A$1004,0)),""))</f>
        <v/>
      </c>
      <c r="F940" s="10" t="str">
        <f>IF(OR(N940="",D940=""),"",IFERROR(INDEX('Facturi emise'!$H$5:$H$1004,MATCH(N940&amp;"|"&amp;D940,'Facturi emise'!$A$5:$A$1004,0)),""))</f>
        <v/>
      </c>
      <c r="G940" s="24" t="str">
        <f>IF(OR(N940="",D940=""),"",IFERROR(INDEX('Facturi emise'!$I$5:$I$1004,MATCH(N940&amp;"|"&amp;D940,'Facturi emise'!$A$5:$A$1004,0)),""))</f>
        <v/>
      </c>
      <c r="H940" s="6"/>
      <c r="I940" s="14" t="str">
        <f>IF(OR(N940="",D940=""),"",IFERROR(INDEX('Facturi emise'!$J$5:$J$1004,MATCH(N940&amp;"|"&amp;D940,'Facturi emise'!$A$5:$A$1004,0)),""))</f>
        <v/>
      </c>
      <c r="J940" s="25" t="str">
        <f>IF(OR(N940="",D940=""),"",IFERROR(INDEX('Facturi emise'!$K$5:$K$1004,MATCH(N940&amp;"|"&amp;D940,'Facturi emise'!$A$5:$A$1004,0)),""))</f>
        <v/>
      </c>
      <c r="K940" s="26" t="str">
        <f t="shared" si="43"/>
        <v/>
      </c>
      <c r="L940" s="26" t="str">
        <f t="shared" si="44"/>
        <v/>
      </c>
      <c r="M940" s="27" t="str">
        <f>IF(B940="","",TRIM(IF(N940="","Factura storno nu există în registru. ",IF(ISNA(MATCH(N940&amp;"|"&amp;D940,'Facturi emise'!$A$5:$A$1004,0)),"Linia nu există în factura inițială. ",""))&amp;IF(N(H940)&lt;=0,"Lipsește cantitatea stornată. ","")&amp;IF(AND(N(I940)=IFERROR(INDEX('Facturi emise'!$J$5:$J$1004,MATCH(N940&amp;"|"&amp;D940,'Facturi emise'!$A$5:$A$1004,0)),0),SUMIFS($H$5:$H$1004,$N$5:$N$1004,N940,$D$5:$D$1004,D940,$I$5:$I$1004,I940)&gt;N(G940)),"Stornezi mai mult decât s-a facturat. ","")&amp;IF(AND(N(I940)&gt;0,N(I940)&lt;IFERROR(INDEX('Facturi emise'!$J$5:$J$1004,MATCH(N940&amp;"|"&amp;D940,'Facturi emise'!$A$5:$A$1004,0)),0)),"Reducere de preț pe unitate. ","")))</f>
        <v/>
      </c>
      <c r="N940" s="28" t="str">
        <f>IF(B940="","",IFERROR(INDEX('Registru stornări'!$D$5:$D$304,MATCH(B940,'Registru stornări'!$B$5:$B$304,0)),""))</f>
        <v/>
      </c>
    </row>
    <row r="941" spans="1:14" x14ac:dyDescent="0.2">
      <c r="A941" s="1" t="str">
        <f t="shared" si="42"/>
        <v/>
      </c>
      <c r="B941" s="9"/>
      <c r="C941" s="10" t="str">
        <f>IF(B941="","",COUNTIF(INDEX($B:$B,5):B941,B941))</f>
        <v/>
      </c>
      <c r="D941" s="9"/>
      <c r="E941" s="24" t="str">
        <f>IF(OR(N941="",D941=""),"",IFERROR(INDEX('Facturi emise'!$G$5:$G$1004,MATCH(N941&amp;"|"&amp;D941,'Facturi emise'!$A$5:$A$1004,0)),""))</f>
        <v/>
      </c>
      <c r="F941" s="10" t="str">
        <f>IF(OR(N941="",D941=""),"",IFERROR(INDEX('Facturi emise'!$H$5:$H$1004,MATCH(N941&amp;"|"&amp;D941,'Facturi emise'!$A$5:$A$1004,0)),""))</f>
        <v/>
      </c>
      <c r="G941" s="24" t="str">
        <f>IF(OR(N941="",D941=""),"",IFERROR(INDEX('Facturi emise'!$I$5:$I$1004,MATCH(N941&amp;"|"&amp;D941,'Facturi emise'!$A$5:$A$1004,0)),""))</f>
        <v/>
      </c>
      <c r="H941" s="6"/>
      <c r="I941" s="14" t="str">
        <f>IF(OR(N941="",D941=""),"",IFERROR(INDEX('Facturi emise'!$J$5:$J$1004,MATCH(N941&amp;"|"&amp;D941,'Facturi emise'!$A$5:$A$1004,0)),""))</f>
        <v/>
      </c>
      <c r="J941" s="25" t="str">
        <f>IF(OR(N941="",D941=""),"",IFERROR(INDEX('Facturi emise'!$K$5:$K$1004,MATCH(N941&amp;"|"&amp;D941,'Facturi emise'!$A$5:$A$1004,0)),""))</f>
        <v/>
      </c>
      <c r="K941" s="26" t="str">
        <f t="shared" si="43"/>
        <v/>
      </c>
      <c r="L941" s="26" t="str">
        <f t="shared" si="44"/>
        <v/>
      </c>
      <c r="M941" s="27" t="str">
        <f>IF(B941="","",TRIM(IF(N941="","Factura storno nu există în registru. ",IF(ISNA(MATCH(N941&amp;"|"&amp;D941,'Facturi emise'!$A$5:$A$1004,0)),"Linia nu există în factura inițială. ",""))&amp;IF(N(H941)&lt;=0,"Lipsește cantitatea stornată. ","")&amp;IF(AND(N(I941)=IFERROR(INDEX('Facturi emise'!$J$5:$J$1004,MATCH(N941&amp;"|"&amp;D941,'Facturi emise'!$A$5:$A$1004,0)),0),SUMIFS($H$5:$H$1004,$N$5:$N$1004,N941,$D$5:$D$1004,D941,$I$5:$I$1004,I941)&gt;N(G941)),"Stornezi mai mult decât s-a facturat. ","")&amp;IF(AND(N(I941)&gt;0,N(I941)&lt;IFERROR(INDEX('Facturi emise'!$J$5:$J$1004,MATCH(N941&amp;"|"&amp;D941,'Facturi emise'!$A$5:$A$1004,0)),0)),"Reducere de preț pe unitate. ","")))</f>
        <v/>
      </c>
      <c r="N941" s="28" t="str">
        <f>IF(B941="","",IFERROR(INDEX('Registru stornări'!$D$5:$D$304,MATCH(B941,'Registru stornări'!$B$5:$B$304,0)),""))</f>
        <v/>
      </c>
    </row>
    <row r="942" spans="1:14" x14ac:dyDescent="0.2">
      <c r="A942" s="1" t="str">
        <f t="shared" si="42"/>
        <v/>
      </c>
      <c r="B942" s="9"/>
      <c r="C942" s="10" t="str">
        <f>IF(B942="","",COUNTIF(INDEX($B:$B,5):B942,B942))</f>
        <v/>
      </c>
      <c r="D942" s="9"/>
      <c r="E942" s="24" t="str">
        <f>IF(OR(N942="",D942=""),"",IFERROR(INDEX('Facturi emise'!$G$5:$G$1004,MATCH(N942&amp;"|"&amp;D942,'Facturi emise'!$A$5:$A$1004,0)),""))</f>
        <v/>
      </c>
      <c r="F942" s="10" t="str">
        <f>IF(OR(N942="",D942=""),"",IFERROR(INDEX('Facturi emise'!$H$5:$H$1004,MATCH(N942&amp;"|"&amp;D942,'Facturi emise'!$A$5:$A$1004,0)),""))</f>
        <v/>
      </c>
      <c r="G942" s="24" t="str">
        <f>IF(OR(N942="",D942=""),"",IFERROR(INDEX('Facturi emise'!$I$5:$I$1004,MATCH(N942&amp;"|"&amp;D942,'Facturi emise'!$A$5:$A$1004,0)),""))</f>
        <v/>
      </c>
      <c r="H942" s="6"/>
      <c r="I942" s="14" t="str">
        <f>IF(OR(N942="",D942=""),"",IFERROR(INDEX('Facturi emise'!$J$5:$J$1004,MATCH(N942&amp;"|"&amp;D942,'Facturi emise'!$A$5:$A$1004,0)),""))</f>
        <v/>
      </c>
      <c r="J942" s="25" t="str">
        <f>IF(OR(N942="",D942=""),"",IFERROR(INDEX('Facturi emise'!$K$5:$K$1004,MATCH(N942&amp;"|"&amp;D942,'Facturi emise'!$A$5:$A$1004,0)),""))</f>
        <v/>
      </c>
      <c r="K942" s="26" t="str">
        <f t="shared" si="43"/>
        <v/>
      </c>
      <c r="L942" s="26" t="str">
        <f t="shared" si="44"/>
        <v/>
      </c>
      <c r="M942" s="27" t="str">
        <f>IF(B942="","",TRIM(IF(N942="","Factura storno nu există în registru. ",IF(ISNA(MATCH(N942&amp;"|"&amp;D942,'Facturi emise'!$A$5:$A$1004,0)),"Linia nu există în factura inițială. ",""))&amp;IF(N(H942)&lt;=0,"Lipsește cantitatea stornată. ","")&amp;IF(AND(N(I942)=IFERROR(INDEX('Facturi emise'!$J$5:$J$1004,MATCH(N942&amp;"|"&amp;D942,'Facturi emise'!$A$5:$A$1004,0)),0),SUMIFS($H$5:$H$1004,$N$5:$N$1004,N942,$D$5:$D$1004,D942,$I$5:$I$1004,I942)&gt;N(G942)),"Stornezi mai mult decât s-a facturat. ","")&amp;IF(AND(N(I942)&gt;0,N(I942)&lt;IFERROR(INDEX('Facturi emise'!$J$5:$J$1004,MATCH(N942&amp;"|"&amp;D942,'Facturi emise'!$A$5:$A$1004,0)),0)),"Reducere de preț pe unitate. ","")))</f>
        <v/>
      </c>
      <c r="N942" s="28" t="str">
        <f>IF(B942="","",IFERROR(INDEX('Registru stornări'!$D$5:$D$304,MATCH(B942,'Registru stornări'!$B$5:$B$304,0)),""))</f>
        <v/>
      </c>
    </row>
    <row r="943" spans="1:14" x14ac:dyDescent="0.2">
      <c r="A943" s="1" t="str">
        <f t="shared" si="42"/>
        <v/>
      </c>
      <c r="B943" s="9"/>
      <c r="C943" s="10" t="str">
        <f>IF(B943="","",COUNTIF(INDEX($B:$B,5):B943,B943))</f>
        <v/>
      </c>
      <c r="D943" s="9"/>
      <c r="E943" s="24" t="str">
        <f>IF(OR(N943="",D943=""),"",IFERROR(INDEX('Facturi emise'!$G$5:$G$1004,MATCH(N943&amp;"|"&amp;D943,'Facturi emise'!$A$5:$A$1004,0)),""))</f>
        <v/>
      </c>
      <c r="F943" s="10" t="str">
        <f>IF(OR(N943="",D943=""),"",IFERROR(INDEX('Facturi emise'!$H$5:$H$1004,MATCH(N943&amp;"|"&amp;D943,'Facturi emise'!$A$5:$A$1004,0)),""))</f>
        <v/>
      </c>
      <c r="G943" s="24" t="str">
        <f>IF(OR(N943="",D943=""),"",IFERROR(INDEX('Facturi emise'!$I$5:$I$1004,MATCH(N943&amp;"|"&amp;D943,'Facturi emise'!$A$5:$A$1004,0)),""))</f>
        <v/>
      </c>
      <c r="H943" s="6"/>
      <c r="I943" s="14" t="str">
        <f>IF(OR(N943="",D943=""),"",IFERROR(INDEX('Facturi emise'!$J$5:$J$1004,MATCH(N943&amp;"|"&amp;D943,'Facturi emise'!$A$5:$A$1004,0)),""))</f>
        <v/>
      </c>
      <c r="J943" s="25" t="str">
        <f>IF(OR(N943="",D943=""),"",IFERROR(INDEX('Facturi emise'!$K$5:$K$1004,MATCH(N943&amp;"|"&amp;D943,'Facturi emise'!$A$5:$A$1004,0)),""))</f>
        <v/>
      </c>
      <c r="K943" s="26" t="str">
        <f t="shared" si="43"/>
        <v/>
      </c>
      <c r="L943" s="26" t="str">
        <f t="shared" si="44"/>
        <v/>
      </c>
      <c r="M943" s="27" t="str">
        <f>IF(B943="","",TRIM(IF(N943="","Factura storno nu există în registru. ",IF(ISNA(MATCH(N943&amp;"|"&amp;D943,'Facturi emise'!$A$5:$A$1004,0)),"Linia nu există în factura inițială. ",""))&amp;IF(N(H943)&lt;=0,"Lipsește cantitatea stornată. ","")&amp;IF(AND(N(I943)=IFERROR(INDEX('Facturi emise'!$J$5:$J$1004,MATCH(N943&amp;"|"&amp;D943,'Facturi emise'!$A$5:$A$1004,0)),0),SUMIFS($H$5:$H$1004,$N$5:$N$1004,N943,$D$5:$D$1004,D943,$I$5:$I$1004,I943)&gt;N(G943)),"Stornezi mai mult decât s-a facturat. ","")&amp;IF(AND(N(I943)&gt;0,N(I943)&lt;IFERROR(INDEX('Facturi emise'!$J$5:$J$1004,MATCH(N943&amp;"|"&amp;D943,'Facturi emise'!$A$5:$A$1004,0)),0)),"Reducere de preț pe unitate. ","")))</f>
        <v/>
      </c>
      <c r="N943" s="28" t="str">
        <f>IF(B943="","",IFERROR(INDEX('Registru stornări'!$D$5:$D$304,MATCH(B943,'Registru stornări'!$B$5:$B$304,0)),""))</f>
        <v/>
      </c>
    </row>
    <row r="944" spans="1:14" x14ac:dyDescent="0.2">
      <c r="A944" s="1" t="str">
        <f t="shared" si="42"/>
        <v/>
      </c>
      <c r="B944" s="9"/>
      <c r="C944" s="10" t="str">
        <f>IF(B944="","",COUNTIF(INDEX($B:$B,5):B944,B944))</f>
        <v/>
      </c>
      <c r="D944" s="9"/>
      <c r="E944" s="24" t="str">
        <f>IF(OR(N944="",D944=""),"",IFERROR(INDEX('Facturi emise'!$G$5:$G$1004,MATCH(N944&amp;"|"&amp;D944,'Facturi emise'!$A$5:$A$1004,0)),""))</f>
        <v/>
      </c>
      <c r="F944" s="10" t="str">
        <f>IF(OR(N944="",D944=""),"",IFERROR(INDEX('Facturi emise'!$H$5:$H$1004,MATCH(N944&amp;"|"&amp;D944,'Facturi emise'!$A$5:$A$1004,0)),""))</f>
        <v/>
      </c>
      <c r="G944" s="24" t="str">
        <f>IF(OR(N944="",D944=""),"",IFERROR(INDEX('Facturi emise'!$I$5:$I$1004,MATCH(N944&amp;"|"&amp;D944,'Facturi emise'!$A$5:$A$1004,0)),""))</f>
        <v/>
      </c>
      <c r="H944" s="6"/>
      <c r="I944" s="14" t="str">
        <f>IF(OR(N944="",D944=""),"",IFERROR(INDEX('Facturi emise'!$J$5:$J$1004,MATCH(N944&amp;"|"&amp;D944,'Facturi emise'!$A$5:$A$1004,0)),""))</f>
        <v/>
      </c>
      <c r="J944" s="25" t="str">
        <f>IF(OR(N944="",D944=""),"",IFERROR(INDEX('Facturi emise'!$K$5:$K$1004,MATCH(N944&amp;"|"&amp;D944,'Facturi emise'!$A$5:$A$1004,0)),""))</f>
        <v/>
      </c>
      <c r="K944" s="26" t="str">
        <f t="shared" si="43"/>
        <v/>
      </c>
      <c r="L944" s="26" t="str">
        <f t="shared" si="44"/>
        <v/>
      </c>
      <c r="M944" s="27" t="str">
        <f>IF(B944="","",TRIM(IF(N944="","Factura storno nu există în registru. ",IF(ISNA(MATCH(N944&amp;"|"&amp;D944,'Facturi emise'!$A$5:$A$1004,0)),"Linia nu există în factura inițială. ",""))&amp;IF(N(H944)&lt;=0,"Lipsește cantitatea stornată. ","")&amp;IF(AND(N(I944)=IFERROR(INDEX('Facturi emise'!$J$5:$J$1004,MATCH(N944&amp;"|"&amp;D944,'Facturi emise'!$A$5:$A$1004,0)),0),SUMIFS($H$5:$H$1004,$N$5:$N$1004,N944,$D$5:$D$1004,D944,$I$5:$I$1004,I944)&gt;N(G944)),"Stornezi mai mult decât s-a facturat. ","")&amp;IF(AND(N(I944)&gt;0,N(I944)&lt;IFERROR(INDEX('Facturi emise'!$J$5:$J$1004,MATCH(N944&amp;"|"&amp;D944,'Facturi emise'!$A$5:$A$1004,0)),0)),"Reducere de preț pe unitate. ","")))</f>
        <v/>
      </c>
      <c r="N944" s="28" t="str">
        <f>IF(B944="","",IFERROR(INDEX('Registru stornări'!$D$5:$D$304,MATCH(B944,'Registru stornări'!$B$5:$B$304,0)),""))</f>
        <v/>
      </c>
    </row>
    <row r="945" spans="1:14" x14ac:dyDescent="0.2">
      <c r="A945" s="1" t="str">
        <f t="shared" si="42"/>
        <v/>
      </c>
      <c r="B945" s="9"/>
      <c r="C945" s="10" t="str">
        <f>IF(B945="","",COUNTIF(INDEX($B:$B,5):B945,B945))</f>
        <v/>
      </c>
      <c r="D945" s="9"/>
      <c r="E945" s="24" t="str">
        <f>IF(OR(N945="",D945=""),"",IFERROR(INDEX('Facturi emise'!$G$5:$G$1004,MATCH(N945&amp;"|"&amp;D945,'Facturi emise'!$A$5:$A$1004,0)),""))</f>
        <v/>
      </c>
      <c r="F945" s="10" t="str">
        <f>IF(OR(N945="",D945=""),"",IFERROR(INDEX('Facturi emise'!$H$5:$H$1004,MATCH(N945&amp;"|"&amp;D945,'Facturi emise'!$A$5:$A$1004,0)),""))</f>
        <v/>
      </c>
      <c r="G945" s="24" t="str">
        <f>IF(OR(N945="",D945=""),"",IFERROR(INDEX('Facturi emise'!$I$5:$I$1004,MATCH(N945&amp;"|"&amp;D945,'Facturi emise'!$A$5:$A$1004,0)),""))</f>
        <v/>
      </c>
      <c r="H945" s="6"/>
      <c r="I945" s="14" t="str">
        <f>IF(OR(N945="",D945=""),"",IFERROR(INDEX('Facturi emise'!$J$5:$J$1004,MATCH(N945&amp;"|"&amp;D945,'Facturi emise'!$A$5:$A$1004,0)),""))</f>
        <v/>
      </c>
      <c r="J945" s="25" t="str">
        <f>IF(OR(N945="",D945=""),"",IFERROR(INDEX('Facturi emise'!$K$5:$K$1004,MATCH(N945&amp;"|"&amp;D945,'Facturi emise'!$A$5:$A$1004,0)),""))</f>
        <v/>
      </c>
      <c r="K945" s="26" t="str">
        <f t="shared" si="43"/>
        <v/>
      </c>
      <c r="L945" s="26" t="str">
        <f t="shared" si="44"/>
        <v/>
      </c>
      <c r="M945" s="27" t="str">
        <f>IF(B945="","",TRIM(IF(N945="","Factura storno nu există în registru. ",IF(ISNA(MATCH(N945&amp;"|"&amp;D945,'Facturi emise'!$A$5:$A$1004,0)),"Linia nu există în factura inițială. ",""))&amp;IF(N(H945)&lt;=0,"Lipsește cantitatea stornată. ","")&amp;IF(AND(N(I945)=IFERROR(INDEX('Facturi emise'!$J$5:$J$1004,MATCH(N945&amp;"|"&amp;D945,'Facturi emise'!$A$5:$A$1004,0)),0),SUMIFS($H$5:$H$1004,$N$5:$N$1004,N945,$D$5:$D$1004,D945,$I$5:$I$1004,I945)&gt;N(G945)),"Stornezi mai mult decât s-a facturat. ","")&amp;IF(AND(N(I945)&gt;0,N(I945)&lt;IFERROR(INDEX('Facturi emise'!$J$5:$J$1004,MATCH(N945&amp;"|"&amp;D945,'Facturi emise'!$A$5:$A$1004,0)),0)),"Reducere de preț pe unitate. ","")))</f>
        <v/>
      </c>
      <c r="N945" s="28" t="str">
        <f>IF(B945="","",IFERROR(INDEX('Registru stornări'!$D$5:$D$304,MATCH(B945,'Registru stornări'!$B$5:$B$304,0)),""))</f>
        <v/>
      </c>
    </row>
    <row r="946" spans="1:14" x14ac:dyDescent="0.2">
      <c r="A946" s="1" t="str">
        <f t="shared" si="42"/>
        <v/>
      </c>
      <c r="B946" s="9"/>
      <c r="C946" s="10" t="str">
        <f>IF(B946="","",COUNTIF(INDEX($B:$B,5):B946,B946))</f>
        <v/>
      </c>
      <c r="D946" s="9"/>
      <c r="E946" s="24" t="str">
        <f>IF(OR(N946="",D946=""),"",IFERROR(INDEX('Facturi emise'!$G$5:$G$1004,MATCH(N946&amp;"|"&amp;D946,'Facturi emise'!$A$5:$A$1004,0)),""))</f>
        <v/>
      </c>
      <c r="F946" s="10" t="str">
        <f>IF(OR(N946="",D946=""),"",IFERROR(INDEX('Facturi emise'!$H$5:$H$1004,MATCH(N946&amp;"|"&amp;D946,'Facturi emise'!$A$5:$A$1004,0)),""))</f>
        <v/>
      </c>
      <c r="G946" s="24" t="str">
        <f>IF(OR(N946="",D946=""),"",IFERROR(INDEX('Facturi emise'!$I$5:$I$1004,MATCH(N946&amp;"|"&amp;D946,'Facturi emise'!$A$5:$A$1004,0)),""))</f>
        <v/>
      </c>
      <c r="H946" s="6"/>
      <c r="I946" s="14" t="str">
        <f>IF(OR(N946="",D946=""),"",IFERROR(INDEX('Facturi emise'!$J$5:$J$1004,MATCH(N946&amp;"|"&amp;D946,'Facturi emise'!$A$5:$A$1004,0)),""))</f>
        <v/>
      </c>
      <c r="J946" s="25" t="str">
        <f>IF(OR(N946="",D946=""),"",IFERROR(INDEX('Facturi emise'!$K$5:$K$1004,MATCH(N946&amp;"|"&amp;D946,'Facturi emise'!$A$5:$A$1004,0)),""))</f>
        <v/>
      </c>
      <c r="K946" s="26" t="str">
        <f t="shared" si="43"/>
        <v/>
      </c>
      <c r="L946" s="26" t="str">
        <f t="shared" si="44"/>
        <v/>
      </c>
      <c r="M946" s="27" t="str">
        <f>IF(B946="","",TRIM(IF(N946="","Factura storno nu există în registru. ",IF(ISNA(MATCH(N946&amp;"|"&amp;D946,'Facturi emise'!$A$5:$A$1004,0)),"Linia nu există în factura inițială. ",""))&amp;IF(N(H946)&lt;=0,"Lipsește cantitatea stornată. ","")&amp;IF(AND(N(I946)=IFERROR(INDEX('Facturi emise'!$J$5:$J$1004,MATCH(N946&amp;"|"&amp;D946,'Facturi emise'!$A$5:$A$1004,0)),0),SUMIFS($H$5:$H$1004,$N$5:$N$1004,N946,$D$5:$D$1004,D946,$I$5:$I$1004,I946)&gt;N(G946)),"Stornezi mai mult decât s-a facturat. ","")&amp;IF(AND(N(I946)&gt;0,N(I946)&lt;IFERROR(INDEX('Facturi emise'!$J$5:$J$1004,MATCH(N946&amp;"|"&amp;D946,'Facturi emise'!$A$5:$A$1004,0)),0)),"Reducere de preț pe unitate. ","")))</f>
        <v/>
      </c>
      <c r="N946" s="28" t="str">
        <f>IF(B946="","",IFERROR(INDEX('Registru stornări'!$D$5:$D$304,MATCH(B946,'Registru stornări'!$B$5:$B$304,0)),""))</f>
        <v/>
      </c>
    </row>
    <row r="947" spans="1:14" x14ac:dyDescent="0.2">
      <c r="A947" s="1" t="str">
        <f t="shared" si="42"/>
        <v/>
      </c>
      <c r="B947" s="9"/>
      <c r="C947" s="10" t="str">
        <f>IF(B947="","",COUNTIF(INDEX($B:$B,5):B947,B947))</f>
        <v/>
      </c>
      <c r="D947" s="9"/>
      <c r="E947" s="24" t="str">
        <f>IF(OR(N947="",D947=""),"",IFERROR(INDEX('Facturi emise'!$G$5:$G$1004,MATCH(N947&amp;"|"&amp;D947,'Facturi emise'!$A$5:$A$1004,0)),""))</f>
        <v/>
      </c>
      <c r="F947" s="10" t="str">
        <f>IF(OR(N947="",D947=""),"",IFERROR(INDEX('Facturi emise'!$H$5:$H$1004,MATCH(N947&amp;"|"&amp;D947,'Facturi emise'!$A$5:$A$1004,0)),""))</f>
        <v/>
      </c>
      <c r="G947" s="24" t="str">
        <f>IF(OR(N947="",D947=""),"",IFERROR(INDEX('Facturi emise'!$I$5:$I$1004,MATCH(N947&amp;"|"&amp;D947,'Facturi emise'!$A$5:$A$1004,0)),""))</f>
        <v/>
      </c>
      <c r="H947" s="6"/>
      <c r="I947" s="14" t="str">
        <f>IF(OR(N947="",D947=""),"",IFERROR(INDEX('Facturi emise'!$J$5:$J$1004,MATCH(N947&amp;"|"&amp;D947,'Facturi emise'!$A$5:$A$1004,0)),""))</f>
        <v/>
      </c>
      <c r="J947" s="25" t="str">
        <f>IF(OR(N947="",D947=""),"",IFERROR(INDEX('Facturi emise'!$K$5:$K$1004,MATCH(N947&amp;"|"&amp;D947,'Facturi emise'!$A$5:$A$1004,0)),""))</f>
        <v/>
      </c>
      <c r="K947" s="26" t="str">
        <f t="shared" si="43"/>
        <v/>
      </c>
      <c r="L947" s="26" t="str">
        <f t="shared" si="44"/>
        <v/>
      </c>
      <c r="M947" s="27" t="str">
        <f>IF(B947="","",TRIM(IF(N947="","Factura storno nu există în registru. ",IF(ISNA(MATCH(N947&amp;"|"&amp;D947,'Facturi emise'!$A$5:$A$1004,0)),"Linia nu există în factura inițială. ",""))&amp;IF(N(H947)&lt;=0,"Lipsește cantitatea stornată. ","")&amp;IF(AND(N(I947)=IFERROR(INDEX('Facturi emise'!$J$5:$J$1004,MATCH(N947&amp;"|"&amp;D947,'Facturi emise'!$A$5:$A$1004,0)),0),SUMIFS($H$5:$H$1004,$N$5:$N$1004,N947,$D$5:$D$1004,D947,$I$5:$I$1004,I947)&gt;N(G947)),"Stornezi mai mult decât s-a facturat. ","")&amp;IF(AND(N(I947)&gt;0,N(I947)&lt;IFERROR(INDEX('Facturi emise'!$J$5:$J$1004,MATCH(N947&amp;"|"&amp;D947,'Facturi emise'!$A$5:$A$1004,0)),0)),"Reducere de preț pe unitate. ","")))</f>
        <v/>
      </c>
      <c r="N947" s="28" t="str">
        <f>IF(B947="","",IFERROR(INDEX('Registru stornări'!$D$5:$D$304,MATCH(B947,'Registru stornări'!$B$5:$B$304,0)),""))</f>
        <v/>
      </c>
    </row>
    <row r="948" spans="1:14" x14ac:dyDescent="0.2">
      <c r="A948" s="1" t="str">
        <f t="shared" si="42"/>
        <v/>
      </c>
      <c r="B948" s="9"/>
      <c r="C948" s="10" t="str">
        <f>IF(B948="","",COUNTIF(INDEX($B:$B,5):B948,B948))</f>
        <v/>
      </c>
      <c r="D948" s="9"/>
      <c r="E948" s="24" t="str">
        <f>IF(OR(N948="",D948=""),"",IFERROR(INDEX('Facturi emise'!$G$5:$G$1004,MATCH(N948&amp;"|"&amp;D948,'Facturi emise'!$A$5:$A$1004,0)),""))</f>
        <v/>
      </c>
      <c r="F948" s="10" t="str">
        <f>IF(OR(N948="",D948=""),"",IFERROR(INDEX('Facturi emise'!$H$5:$H$1004,MATCH(N948&amp;"|"&amp;D948,'Facturi emise'!$A$5:$A$1004,0)),""))</f>
        <v/>
      </c>
      <c r="G948" s="24" t="str">
        <f>IF(OR(N948="",D948=""),"",IFERROR(INDEX('Facturi emise'!$I$5:$I$1004,MATCH(N948&amp;"|"&amp;D948,'Facturi emise'!$A$5:$A$1004,0)),""))</f>
        <v/>
      </c>
      <c r="H948" s="6"/>
      <c r="I948" s="14" t="str">
        <f>IF(OR(N948="",D948=""),"",IFERROR(INDEX('Facturi emise'!$J$5:$J$1004,MATCH(N948&amp;"|"&amp;D948,'Facturi emise'!$A$5:$A$1004,0)),""))</f>
        <v/>
      </c>
      <c r="J948" s="25" t="str">
        <f>IF(OR(N948="",D948=""),"",IFERROR(INDEX('Facturi emise'!$K$5:$K$1004,MATCH(N948&amp;"|"&amp;D948,'Facturi emise'!$A$5:$A$1004,0)),""))</f>
        <v/>
      </c>
      <c r="K948" s="26" t="str">
        <f t="shared" si="43"/>
        <v/>
      </c>
      <c r="L948" s="26" t="str">
        <f t="shared" si="44"/>
        <v/>
      </c>
      <c r="M948" s="27" t="str">
        <f>IF(B948="","",TRIM(IF(N948="","Factura storno nu există în registru. ",IF(ISNA(MATCH(N948&amp;"|"&amp;D948,'Facturi emise'!$A$5:$A$1004,0)),"Linia nu există în factura inițială. ",""))&amp;IF(N(H948)&lt;=0,"Lipsește cantitatea stornată. ","")&amp;IF(AND(N(I948)=IFERROR(INDEX('Facturi emise'!$J$5:$J$1004,MATCH(N948&amp;"|"&amp;D948,'Facturi emise'!$A$5:$A$1004,0)),0),SUMIFS($H$5:$H$1004,$N$5:$N$1004,N948,$D$5:$D$1004,D948,$I$5:$I$1004,I948)&gt;N(G948)),"Stornezi mai mult decât s-a facturat. ","")&amp;IF(AND(N(I948)&gt;0,N(I948)&lt;IFERROR(INDEX('Facturi emise'!$J$5:$J$1004,MATCH(N948&amp;"|"&amp;D948,'Facturi emise'!$A$5:$A$1004,0)),0)),"Reducere de preț pe unitate. ","")))</f>
        <v/>
      </c>
      <c r="N948" s="28" t="str">
        <f>IF(B948="","",IFERROR(INDEX('Registru stornări'!$D$5:$D$304,MATCH(B948,'Registru stornări'!$B$5:$B$304,0)),""))</f>
        <v/>
      </c>
    </row>
    <row r="949" spans="1:14" x14ac:dyDescent="0.2">
      <c r="A949" s="1" t="str">
        <f t="shared" si="42"/>
        <v/>
      </c>
      <c r="B949" s="9"/>
      <c r="C949" s="10" t="str">
        <f>IF(B949="","",COUNTIF(INDEX($B:$B,5):B949,B949))</f>
        <v/>
      </c>
      <c r="D949" s="9"/>
      <c r="E949" s="24" t="str">
        <f>IF(OR(N949="",D949=""),"",IFERROR(INDEX('Facturi emise'!$G$5:$G$1004,MATCH(N949&amp;"|"&amp;D949,'Facturi emise'!$A$5:$A$1004,0)),""))</f>
        <v/>
      </c>
      <c r="F949" s="10" t="str">
        <f>IF(OR(N949="",D949=""),"",IFERROR(INDEX('Facturi emise'!$H$5:$H$1004,MATCH(N949&amp;"|"&amp;D949,'Facturi emise'!$A$5:$A$1004,0)),""))</f>
        <v/>
      </c>
      <c r="G949" s="24" t="str">
        <f>IF(OR(N949="",D949=""),"",IFERROR(INDEX('Facturi emise'!$I$5:$I$1004,MATCH(N949&amp;"|"&amp;D949,'Facturi emise'!$A$5:$A$1004,0)),""))</f>
        <v/>
      </c>
      <c r="H949" s="6"/>
      <c r="I949" s="14" t="str">
        <f>IF(OR(N949="",D949=""),"",IFERROR(INDEX('Facturi emise'!$J$5:$J$1004,MATCH(N949&amp;"|"&amp;D949,'Facturi emise'!$A$5:$A$1004,0)),""))</f>
        <v/>
      </c>
      <c r="J949" s="25" t="str">
        <f>IF(OR(N949="",D949=""),"",IFERROR(INDEX('Facturi emise'!$K$5:$K$1004,MATCH(N949&amp;"|"&amp;D949,'Facturi emise'!$A$5:$A$1004,0)),""))</f>
        <v/>
      </c>
      <c r="K949" s="26" t="str">
        <f t="shared" si="43"/>
        <v/>
      </c>
      <c r="L949" s="26" t="str">
        <f t="shared" si="44"/>
        <v/>
      </c>
      <c r="M949" s="27" t="str">
        <f>IF(B949="","",TRIM(IF(N949="","Factura storno nu există în registru. ",IF(ISNA(MATCH(N949&amp;"|"&amp;D949,'Facturi emise'!$A$5:$A$1004,0)),"Linia nu există în factura inițială. ",""))&amp;IF(N(H949)&lt;=0,"Lipsește cantitatea stornată. ","")&amp;IF(AND(N(I949)=IFERROR(INDEX('Facturi emise'!$J$5:$J$1004,MATCH(N949&amp;"|"&amp;D949,'Facturi emise'!$A$5:$A$1004,0)),0),SUMIFS($H$5:$H$1004,$N$5:$N$1004,N949,$D$5:$D$1004,D949,$I$5:$I$1004,I949)&gt;N(G949)),"Stornezi mai mult decât s-a facturat. ","")&amp;IF(AND(N(I949)&gt;0,N(I949)&lt;IFERROR(INDEX('Facturi emise'!$J$5:$J$1004,MATCH(N949&amp;"|"&amp;D949,'Facturi emise'!$A$5:$A$1004,0)),0)),"Reducere de preț pe unitate. ","")))</f>
        <v/>
      </c>
      <c r="N949" s="28" t="str">
        <f>IF(B949="","",IFERROR(INDEX('Registru stornări'!$D$5:$D$304,MATCH(B949,'Registru stornări'!$B$5:$B$304,0)),""))</f>
        <v/>
      </c>
    </row>
    <row r="950" spans="1:14" x14ac:dyDescent="0.2">
      <c r="A950" s="1" t="str">
        <f t="shared" si="42"/>
        <v/>
      </c>
      <c r="B950" s="9"/>
      <c r="C950" s="10" t="str">
        <f>IF(B950="","",COUNTIF(INDEX($B:$B,5):B950,B950))</f>
        <v/>
      </c>
      <c r="D950" s="9"/>
      <c r="E950" s="24" t="str">
        <f>IF(OR(N950="",D950=""),"",IFERROR(INDEX('Facturi emise'!$G$5:$G$1004,MATCH(N950&amp;"|"&amp;D950,'Facturi emise'!$A$5:$A$1004,0)),""))</f>
        <v/>
      </c>
      <c r="F950" s="10" t="str">
        <f>IF(OR(N950="",D950=""),"",IFERROR(INDEX('Facturi emise'!$H$5:$H$1004,MATCH(N950&amp;"|"&amp;D950,'Facturi emise'!$A$5:$A$1004,0)),""))</f>
        <v/>
      </c>
      <c r="G950" s="24" t="str">
        <f>IF(OR(N950="",D950=""),"",IFERROR(INDEX('Facturi emise'!$I$5:$I$1004,MATCH(N950&amp;"|"&amp;D950,'Facturi emise'!$A$5:$A$1004,0)),""))</f>
        <v/>
      </c>
      <c r="H950" s="6"/>
      <c r="I950" s="14" t="str">
        <f>IF(OR(N950="",D950=""),"",IFERROR(INDEX('Facturi emise'!$J$5:$J$1004,MATCH(N950&amp;"|"&amp;D950,'Facturi emise'!$A$5:$A$1004,0)),""))</f>
        <v/>
      </c>
      <c r="J950" s="25" t="str">
        <f>IF(OR(N950="",D950=""),"",IFERROR(INDEX('Facturi emise'!$K$5:$K$1004,MATCH(N950&amp;"|"&amp;D950,'Facturi emise'!$A$5:$A$1004,0)),""))</f>
        <v/>
      </c>
      <c r="K950" s="26" t="str">
        <f t="shared" si="43"/>
        <v/>
      </c>
      <c r="L950" s="26" t="str">
        <f t="shared" si="44"/>
        <v/>
      </c>
      <c r="M950" s="27" t="str">
        <f>IF(B950="","",TRIM(IF(N950="","Factura storno nu există în registru. ",IF(ISNA(MATCH(N950&amp;"|"&amp;D950,'Facturi emise'!$A$5:$A$1004,0)),"Linia nu există în factura inițială. ",""))&amp;IF(N(H950)&lt;=0,"Lipsește cantitatea stornată. ","")&amp;IF(AND(N(I950)=IFERROR(INDEX('Facturi emise'!$J$5:$J$1004,MATCH(N950&amp;"|"&amp;D950,'Facturi emise'!$A$5:$A$1004,0)),0),SUMIFS($H$5:$H$1004,$N$5:$N$1004,N950,$D$5:$D$1004,D950,$I$5:$I$1004,I950)&gt;N(G950)),"Stornezi mai mult decât s-a facturat. ","")&amp;IF(AND(N(I950)&gt;0,N(I950)&lt;IFERROR(INDEX('Facturi emise'!$J$5:$J$1004,MATCH(N950&amp;"|"&amp;D950,'Facturi emise'!$A$5:$A$1004,0)),0)),"Reducere de preț pe unitate. ","")))</f>
        <v/>
      </c>
      <c r="N950" s="28" t="str">
        <f>IF(B950="","",IFERROR(INDEX('Registru stornări'!$D$5:$D$304,MATCH(B950,'Registru stornări'!$B$5:$B$304,0)),""))</f>
        <v/>
      </c>
    </row>
    <row r="951" spans="1:14" x14ac:dyDescent="0.2">
      <c r="A951" s="1" t="str">
        <f t="shared" si="42"/>
        <v/>
      </c>
      <c r="B951" s="9"/>
      <c r="C951" s="10" t="str">
        <f>IF(B951="","",COUNTIF(INDEX($B:$B,5):B951,B951))</f>
        <v/>
      </c>
      <c r="D951" s="9"/>
      <c r="E951" s="24" t="str">
        <f>IF(OR(N951="",D951=""),"",IFERROR(INDEX('Facturi emise'!$G$5:$G$1004,MATCH(N951&amp;"|"&amp;D951,'Facturi emise'!$A$5:$A$1004,0)),""))</f>
        <v/>
      </c>
      <c r="F951" s="10" t="str">
        <f>IF(OR(N951="",D951=""),"",IFERROR(INDEX('Facturi emise'!$H$5:$H$1004,MATCH(N951&amp;"|"&amp;D951,'Facturi emise'!$A$5:$A$1004,0)),""))</f>
        <v/>
      </c>
      <c r="G951" s="24" t="str">
        <f>IF(OR(N951="",D951=""),"",IFERROR(INDEX('Facturi emise'!$I$5:$I$1004,MATCH(N951&amp;"|"&amp;D951,'Facturi emise'!$A$5:$A$1004,0)),""))</f>
        <v/>
      </c>
      <c r="H951" s="6"/>
      <c r="I951" s="14" t="str">
        <f>IF(OR(N951="",D951=""),"",IFERROR(INDEX('Facturi emise'!$J$5:$J$1004,MATCH(N951&amp;"|"&amp;D951,'Facturi emise'!$A$5:$A$1004,0)),""))</f>
        <v/>
      </c>
      <c r="J951" s="25" t="str">
        <f>IF(OR(N951="",D951=""),"",IFERROR(INDEX('Facturi emise'!$K$5:$K$1004,MATCH(N951&amp;"|"&amp;D951,'Facturi emise'!$A$5:$A$1004,0)),""))</f>
        <v/>
      </c>
      <c r="K951" s="26" t="str">
        <f t="shared" si="43"/>
        <v/>
      </c>
      <c r="L951" s="26" t="str">
        <f t="shared" si="44"/>
        <v/>
      </c>
      <c r="M951" s="27" t="str">
        <f>IF(B951="","",TRIM(IF(N951="","Factura storno nu există în registru. ",IF(ISNA(MATCH(N951&amp;"|"&amp;D951,'Facturi emise'!$A$5:$A$1004,0)),"Linia nu există în factura inițială. ",""))&amp;IF(N(H951)&lt;=0,"Lipsește cantitatea stornată. ","")&amp;IF(AND(N(I951)=IFERROR(INDEX('Facturi emise'!$J$5:$J$1004,MATCH(N951&amp;"|"&amp;D951,'Facturi emise'!$A$5:$A$1004,0)),0),SUMIFS($H$5:$H$1004,$N$5:$N$1004,N951,$D$5:$D$1004,D951,$I$5:$I$1004,I951)&gt;N(G951)),"Stornezi mai mult decât s-a facturat. ","")&amp;IF(AND(N(I951)&gt;0,N(I951)&lt;IFERROR(INDEX('Facturi emise'!$J$5:$J$1004,MATCH(N951&amp;"|"&amp;D951,'Facturi emise'!$A$5:$A$1004,0)),0)),"Reducere de preț pe unitate. ","")))</f>
        <v/>
      </c>
      <c r="N951" s="28" t="str">
        <f>IF(B951="","",IFERROR(INDEX('Registru stornări'!$D$5:$D$304,MATCH(B951,'Registru stornări'!$B$5:$B$304,0)),""))</f>
        <v/>
      </c>
    </row>
    <row r="952" spans="1:14" x14ac:dyDescent="0.2">
      <c r="A952" s="1" t="str">
        <f t="shared" si="42"/>
        <v/>
      </c>
      <c r="B952" s="9"/>
      <c r="C952" s="10" t="str">
        <f>IF(B952="","",COUNTIF(INDEX($B:$B,5):B952,B952))</f>
        <v/>
      </c>
      <c r="D952" s="9"/>
      <c r="E952" s="24" t="str">
        <f>IF(OR(N952="",D952=""),"",IFERROR(INDEX('Facturi emise'!$G$5:$G$1004,MATCH(N952&amp;"|"&amp;D952,'Facturi emise'!$A$5:$A$1004,0)),""))</f>
        <v/>
      </c>
      <c r="F952" s="10" t="str">
        <f>IF(OR(N952="",D952=""),"",IFERROR(INDEX('Facturi emise'!$H$5:$H$1004,MATCH(N952&amp;"|"&amp;D952,'Facturi emise'!$A$5:$A$1004,0)),""))</f>
        <v/>
      </c>
      <c r="G952" s="24" t="str">
        <f>IF(OR(N952="",D952=""),"",IFERROR(INDEX('Facturi emise'!$I$5:$I$1004,MATCH(N952&amp;"|"&amp;D952,'Facturi emise'!$A$5:$A$1004,0)),""))</f>
        <v/>
      </c>
      <c r="H952" s="6"/>
      <c r="I952" s="14" t="str">
        <f>IF(OR(N952="",D952=""),"",IFERROR(INDEX('Facturi emise'!$J$5:$J$1004,MATCH(N952&amp;"|"&amp;D952,'Facturi emise'!$A$5:$A$1004,0)),""))</f>
        <v/>
      </c>
      <c r="J952" s="25" t="str">
        <f>IF(OR(N952="",D952=""),"",IFERROR(INDEX('Facturi emise'!$K$5:$K$1004,MATCH(N952&amp;"|"&amp;D952,'Facturi emise'!$A$5:$A$1004,0)),""))</f>
        <v/>
      </c>
      <c r="K952" s="26" t="str">
        <f t="shared" si="43"/>
        <v/>
      </c>
      <c r="L952" s="26" t="str">
        <f t="shared" si="44"/>
        <v/>
      </c>
      <c r="M952" s="27" t="str">
        <f>IF(B952="","",TRIM(IF(N952="","Factura storno nu există în registru. ",IF(ISNA(MATCH(N952&amp;"|"&amp;D952,'Facturi emise'!$A$5:$A$1004,0)),"Linia nu există în factura inițială. ",""))&amp;IF(N(H952)&lt;=0,"Lipsește cantitatea stornată. ","")&amp;IF(AND(N(I952)=IFERROR(INDEX('Facturi emise'!$J$5:$J$1004,MATCH(N952&amp;"|"&amp;D952,'Facturi emise'!$A$5:$A$1004,0)),0),SUMIFS($H$5:$H$1004,$N$5:$N$1004,N952,$D$5:$D$1004,D952,$I$5:$I$1004,I952)&gt;N(G952)),"Stornezi mai mult decât s-a facturat. ","")&amp;IF(AND(N(I952)&gt;0,N(I952)&lt;IFERROR(INDEX('Facturi emise'!$J$5:$J$1004,MATCH(N952&amp;"|"&amp;D952,'Facturi emise'!$A$5:$A$1004,0)),0)),"Reducere de preț pe unitate. ","")))</f>
        <v/>
      </c>
      <c r="N952" s="28" t="str">
        <f>IF(B952="","",IFERROR(INDEX('Registru stornări'!$D$5:$D$304,MATCH(B952,'Registru stornări'!$B$5:$B$304,0)),""))</f>
        <v/>
      </c>
    </row>
    <row r="953" spans="1:14" x14ac:dyDescent="0.2">
      <c r="A953" s="1" t="str">
        <f t="shared" si="42"/>
        <v/>
      </c>
      <c r="B953" s="9"/>
      <c r="C953" s="10" t="str">
        <f>IF(B953="","",COUNTIF(INDEX($B:$B,5):B953,B953))</f>
        <v/>
      </c>
      <c r="D953" s="9"/>
      <c r="E953" s="24" t="str">
        <f>IF(OR(N953="",D953=""),"",IFERROR(INDEX('Facturi emise'!$G$5:$G$1004,MATCH(N953&amp;"|"&amp;D953,'Facturi emise'!$A$5:$A$1004,0)),""))</f>
        <v/>
      </c>
      <c r="F953" s="10" t="str">
        <f>IF(OR(N953="",D953=""),"",IFERROR(INDEX('Facturi emise'!$H$5:$H$1004,MATCH(N953&amp;"|"&amp;D953,'Facturi emise'!$A$5:$A$1004,0)),""))</f>
        <v/>
      </c>
      <c r="G953" s="24" t="str">
        <f>IF(OR(N953="",D953=""),"",IFERROR(INDEX('Facturi emise'!$I$5:$I$1004,MATCH(N953&amp;"|"&amp;D953,'Facturi emise'!$A$5:$A$1004,0)),""))</f>
        <v/>
      </c>
      <c r="H953" s="6"/>
      <c r="I953" s="14" t="str">
        <f>IF(OR(N953="",D953=""),"",IFERROR(INDEX('Facturi emise'!$J$5:$J$1004,MATCH(N953&amp;"|"&amp;D953,'Facturi emise'!$A$5:$A$1004,0)),""))</f>
        <v/>
      </c>
      <c r="J953" s="25" t="str">
        <f>IF(OR(N953="",D953=""),"",IFERROR(INDEX('Facturi emise'!$K$5:$K$1004,MATCH(N953&amp;"|"&amp;D953,'Facturi emise'!$A$5:$A$1004,0)),""))</f>
        <v/>
      </c>
      <c r="K953" s="26" t="str">
        <f t="shared" si="43"/>
        <v/>
      </c>
      <c r="L953" s="26" t="str">
        <f t="shared" si="44"/>
        <v/>
      </c>
      <c r="M953" s="27" t="str">
        <f>IF(B953="","",TRIM(IF(N953="","Factura storno nu există în registru. ",IF(ISNA(MATCH(N953&amp;"|"&amp;D953,'Facturi emise'!$A$5:$A$1004,0)),"Linia nu există în factura inițială. ",""))&amp;IF(N(H953)&lt;=0,"Lipsește cantitatea stornată. ","")&amp;IF(AND(N(I953)=IFERROR(INDEX('Facturi emise'!$J$5:$J$1004,MATCH(N953&amp;"|"&amp;D953,'Facturi emise'!$A$5:$A$1004,0)),0),SUMIFS($H$5:$H$1004,$N$5:$N$1004,N953,$D$5:$D$1004,D953,$I$5:$I$1004,I953)&gt;N(G953)),"Stornezi mai mult decât s-a facturat. ","")&amp;IF(AND(N(I953)&gt;0,N(I953)&lt;IFERROR(INDEX('Facturi emise'!$J$5:$J$1004,MATCH(N953&amp;"|"&amp;D953,'Facturi emise'!$A$5:$A$1004,0)),0)),"Reducere de preț pe unitate. ","")))</f>
        <v/>
      </c>
      <c r="N953" s="28" t="str">
        <f>IF(B953="","",IFERROR(INDEX('Registru stornări'!$D$5:$D$304,MATCH(B953,'Registru stornări'!$B$5:$B$304,0)),""))</f>
        <v/>
      </c>
    </row>
    <row r="954" spans="1:14" x14ac:dyDescent="0.2">
      <c r="A954" s="1" t="str">
        <f t="shared" si="42"/>
        <v/>
      </c>
      <c r="B954" s="9"/>
      <c r="C954" s="10" t="str">
        <f>IF(B954="","",COUNTIF(INDEX($B:$B,5):B954,B954))</f>
        <v/>
      </c>
      <c r="D954" s="9"/>
      <c r="E954" s="24" t="str">
        <f>IF(OR(N954="",D954=""),"",IFERROR(INDEX('Facturi emise'!$G$5:$G$1004,MATCH(N954&amp;"|"&amp;D954,'Facturi emise'!$A$5:$A$1004,0)),""))</f>
        <v/>
      </c>
      <c r="F954" s="10" t="str">
        <f>IF(OR(N954="",D954=""),"",IFERROR(INDEX('Facturi emise'!$H$5:$H$1004,MATCH(N954&amp;"|"&amp;D954,'Facturi emise'!$A$5:$A$1004,0)),""))</f>
        <v/>
      </c>
      <c r="G954" s="24" t="str">
        <f>IF(OR(N954="",D954=""),"",IFERROR(INDEX('Facturi emise'!$I$5:$I$1004,MATCH(N954&amp;"|"&amp;D954,'Facturi emise'!$A$5:$A$1004,0)),""))</f>
        <v/>
      </c>
      <c r="H954" s="6"/>
      <c r="I954" s="14" t="str">
        <f>IF(OR(N954="",D954=""),"",IFERROR(INDEX('Facturi emise'!$J$5:$J$1004,MATCH(N954&amp;"|"&amp;D954,'Facturi emise'!$A$5:$A$1004,0)),""))</f>
        <v/>
      </c>
      <c r="J954" s="25" t="str">
        <f>IF(OR(N954="",D954=""),"",IFERROR(INDEX('Facturi emise'!$K$5:$K$1004,MATCH(N954&amp;"|"&amp;D954,'Facturi emise'!$A$5:$A$1004,0)),""))</f>
        <v/>
      </c>
      <c r="K954" s="26" t="str">
        <f t="shared" si="43"/>
        <v/>
      </c>
      <c r="L954" s="26" t="str">
        <f t="shared" si="44"/>
        <v/>
      </c>
      <c r="M954" s="27" t="str">
        <f>IF(B954="","",TRIM(IF(N954="","Factura storno nu există în registru. ",IF(ISNA(MATCH(N954&amp;"|"&amp;D954,'Facturi emise'!$A$5:$A$1004,0)),"Linia nu există în factura inițială. ",""))&amp;IF(N(H954)&lt;=0,"Lipsește cantitatea stornată. ","")&amp;IF(AND(N(I954)=IFERROR(INDEX('Facturi emise'!$J$5:$J$1004,MATCH(N954&amp;"|"&amp;D954,'Facturi emise'!$A$5:$A$1004,0)),0),SUMIFS($H$5:$H$1004,$N$5:$N$1004,N954,$D$5:$D$1004,D954,$I$5:$I$1004,I954)&gt;N(G954)),"Stornezi mai mult decât s-a facturat. ","")&amp;IF(AND(N(I954)&gt;0,N(I954)&lt;IFERROR(INDEX('Facturi emise'!$J$5:$J$1004,MATCH(N954&amp;"|"&amp;D954,'Facturi emise'!$A$5:$A$1004,0)),0)),"Reducere de preț pe unitate. ","")))</f>
        <v/>
      </c>
      <c r="N954" s="28" t="str">
        <f>IF(B954="","",IFERROR(INDEX('Registru stornări'!$D$5:$D$304,MATCH(B954,'Registru stornări'!$B$5:$B$304,0)),""))</f>
        <v/>
      </c>
    </row>
    <row r="955" spans="1:14" x14ac:dyDescent="0.2">
      <c r="A955" s="1" t="str">
        <f t="shared" si="42"/>
        <v/>
      </c>
      <c r="B955" s="9"/>
      <c r="C955" s="10" t="str">
        <f>IF(B955="","",COUNTIF(INDEX($B:$B,5):B955,B955))</f>
        <v/>
      </c>
      <c r="D955" s="9"/>
      <c r="E955" s="24" t="str">
        <f>IF(OR(N955="",D955=""),"",IFERROR(INDEX('Facturi emise'!$G$5:$G$1004,MATCH(N955&amp;"|"&amp;D955,'Facturi emise'!$A$5:$A$1004,0)),""))</f>
        <v/>
      </c>
      <c r="F955" s="10" t="str">
        <f>IF(OR(N955="",D955=""),"",IFERROR(INDEX('Facturi emise'!$H$5:$H$1004,MATCH(N955&amp;"|"&amp;D955,'Facturi emise'!$A$5:$A$1004,0)),""))</f>
        <v/>
      </c>
      <c r="G955" s="24" t="str">
        <f>IF(OR(N955="",D955=""),"",IFERROR(INDEX('Facturi emise'!$I$5:$I$1004,MATCH(N955&amp;"|"&amp;D955,'Facturi emise'!$A$5:$A$1004,0)),""))</f>
        <v/>
      </c>
      <c r="H955" s="6"/>
      <c r="I955" s="14" t="str">
        <f>IF(OR(N955="",D955=""),"",IFERROR(INDEX('Facturi emise'!$J$5:$J$1004,MATCH(N955&amp;"|"&amp;D955,'Facturi emise'!$A$5:$A$1004,0)),""))</f>
        <v/>
      </c>
      <c r="J955" s="25" t="str">
        <f>IF(OR(N955="",D955=""),"",IFERROR(INDEX('Facturi emise'!$K$5:$K$1004,MATCH(N955&amp;"|"&amp;D955,'Facturi emise'!$A$5:$A$1004,0)),""))</f>
        <v/>
      </c>
      <c r="K955" s="26" t="str">
        <f t="shared" si="43"/>
        <v/>
      </c>
      <c r="L955" s="26" t="str">
        <f t="shared" si="44"/>
        <v/>
      </c>
      <c r="M955" s="27" t="str">
        <f>IF(B955="","",TRIM(IF(N955="","Factura storno nu există în registru. ",IF(ISNA(MATCH(N955&amp;"|"&amp;D955,'Facturi emise'!$A$5:$A$1004,0)),"Linia nu există în factura inițială. ",""))&amp;IF(N(H955)&lt;=0,"Lipsește cantitatea stornată. ","")&amp;IF(AND(N(I955)=IFERROR(INDEX('Facturi emise'!$J$5:$J$1004,MATCH(N955&amp;"|"&amp;D955,'Facturi emise'!$A$5:$A$1004,0)),0),SUMIFS($H$5:$H$1004,$N$5:$N$1004,N955,$D$5:$D$1004,D955,$I$5:$I$1004,I955)&gt;N(G955)),"Stornezi mai mult decât s-a facturat. ","")&amp;IF(AND(N(I955)&gt;0,N(I955)&lt;IFERROR(INDEX('Facturi emise'!$J$5:$J$1004,MATCH(N955&amp;"|"&amp;D955,'Facturi emise'!$A$5:$A$1004,0)),0)),"Reducere de preț pe unitate. ","")))</f>
        <v/>
      </c>
      <c r="N955" s="28" t="str">
        <f>IF(B955="","",IFERROR(INDEX('Registru stornări'!$D$5:$D$304,MATCH(B955,'Registru stornări'!$B$5:$B$304,0)),""))</f>
        <v/>
      </c>
    </row>
    <row r="956" spans="1:14" x14ac:dyDescent="0.2">
      <c r="A956" s="1" t="str">
        <f t="shared" si="42"/>
        <v/>
      </c>
      <c r="B956" s="9"/>
      <c r="C956" s="10" t="str">
        <f>IF(B956="","",COUNTIF(INDEX($B:$B,5):B956,B956))</f>
        <v/>
      </c>
      <c r="D956" s="9"/>
      <c r="E956" s="24" t="str">
        <f>IF(OR(N956="",D956=""),"",IFERROR(INDEX('Facturi emise'!$G$5:$G$1004,MATCH(N956&amp;"|"&amp;D956,'Facturi emise'!$A$5:$A$1004,0)),""))</f>
        <v/>
      </c>
      <c r="F956" s="10" t="str">
        <f>IF(OR(N956="",D956=""),"",IFERROR(INDEX('Facturi emise'!$H$5:$H$1004,MATCH(N956&amp;"|"&amp;D956,'Facturi emise'!$A$5:$A$1004,0)),""))</f>
        <v/>
      </c>
      <c r="G956" s="24" t="str">
        <f>IF(OR(N956="",D956=""),"",IFERROR(INDEX('Facturi emise'!$I$5:$I$1004,MATCH(N956&amp;"|"&amp;D956,'Facturi emise'!$A$5:$A$1004,0)),""))</f>
        <v/>
      </c>
      <c r="H956" s="6"/>
      <c r="I956" s="14" t="str">
        <f>IF(OR(N956="",D956=""),"",IFERROR(INDEX('Facturi emise'!$J$5:$J$1004,MATCH(N956&amp;"|"&amp;D956,'Facturi emise'!$A$5:$A$1004,0)),""))</f>
        <v/>
      </c>
      <c r="J956" s="25" t="str">
        <f>IF(OR(N956="",D956=""),"",IFERROR(INDEX('Facturi emise'!$K$5:$K$1004,MATCH(N956&amp;"|"&amp;D956,'Facturi emise'!$A$5:$A$1004,0)),""))</f>
        <v/>
      </c>
      <c r="K956" s="26" t="str">
        <f t="shared" si="43"/>
        <v/>
      </c>
      <c r="L956" s="26" t="str">
        <f t="shared" si="44"/>
        <v/>
      </c>
      <c r="M956" s="27" t="str">
        <f>IF(B956="","",TRIM(IF(N956="","Factura storno nu există în registru. ",IF(ISNA(MATCH(N956&amp;"|"&amp;D956,'Facturi emise'!$A$5:$A$1004,0)),"Linia nu există în factura inițială. ",""))&amp;IF(N(H956)&lt;=0,"Lipsește cantitatea stornată. ","")&amp;IF(AND(N(I956)=IFERROR(INDEX('Facturi emise'!$J$5:$J$1004,MATCH(N956&amp;"|"&amp;D956,'Facturi emise'!$A$5:$A$1004,0)),0),SUMIFS($H$5:$H$1004,$N$5:$N$1004,N956,$D$5:$D$1004,D956,$I$5:$I$1004,I956)&gt;N(G956)),"Stornezi mai mult decât s-a facturat. ","")&amp;IF(AND(N(I956)&gt;0,N(I956)&lt;IFERROR(INDEX('Facturi emise'!$J$5:$J$1004,MATCH(N956&amp;"|"&amp;D956,'Facturi emise'!$A$5:$A$1004,0)),0)),"Reducere de preț pe unitate. ","")))</f>
        <v/>
      </c>
      <c r="N956" s="28" t="str">
        <f>IF(B956="","",IFERROR(INDEX('Registru stornări'!$D$5:$D$304,MATCH(B956,'Registru stornări'!$B$5:$B$304,0)),""))</f>
        <v/>
      </c>
    </row>
    <row r="957" spans="1:14" x14ac:dyDescent="0.2">
      <c r="A957" s="1" t="str">
        <f t="shared" si="42"/>
        <v/>
      </c>
      <c r="B957" s="9"/>
      <c r="C957" s="10" t="str">
        <f>IF(B957="","",COUNTIF(INDEX($B:$B,5):B957,B957))</f>
        <v/>
      </c>
      <c r="D957" s="9"/>
      <c r="E957" s="24" t="str">
        <f>IF(OR(N957="",D957=""),"",IFERROR(INDEX('Facturi emise'!$G$5:$G$1004,MATCH(N957&amp;"|"&amp;D957,'Facturi emise'!$A$5:$A$1004,0)),""))</f>
        <v/>
      </c>
      <c r="F957" s="10" t="str">
        <f>IF(OR(N957="",D957=""),"",IFERROR(INDEX('Facturi emise'!$H$5:$H$1004,MATCH(N957&amp;"|"&amp;D957,'Facturi emise'!$A$5:$A$1004,0)),""))</f>
        <v/>
      </c>
      <c r="G957" s="24" t="str">
        <f>IF(OR(N957="",D957=""),"",IFERROR(INDEX('Facturi emise'!$I$5:$I$1004,MATCH(N957&amp;"|"&amp;D957,'Facturi emise'!$A$5:$A$1004,0)),""))</f>
        <v/>
      </c>
      <c r="H957" s="6"/>
      <c r="I957" s="14" t="str">
        <f>IF(OR(N957="",D957=""),"",IFERROR(INDEX('Facturi emise'!$J$5:$J$1004,MATCH(N957&amp;"|"&amp;D957,'Facturi emise'!$A$5:$A$1004,0)),""))</f>
        <v/>
      </c>
      <c r="J957" s="25" t="str">
        <f>IF(OR(N957="",D957=""),"",IFERROR(INDEX('Facturi emise'!$K$5:$K$1004,MATCH(N957&amp;"|"&amp;D957,'Facturi emise'!$A$5:$A$1004,0)),""))</f>
        <v/>
      </c>
      <c r="K957" s="26" t="str">
        <f t="shared" si="43"/>
        <v/>
      </c>
      <c r="L957" s="26" t="str">
        <f t="shared" si="44"/>
        <v/>
      </c>
      <c r="M957" s="27" t="str">
        <f>IF(B957="","",TRIM(IF(N957="","Factura storno nu există în registru. ",IF(ISNA(MATCH(N957&amp;"|"&amp;D957,'Facturi emise'!$A$5:$A$1004,0)),"Linia nu există în factura inițială. ",""))&amp;IF(N(H957)&lt;=0,"Lipsește cantitatea stornată. ","")&amp;IF(AND(N(I957)=IFERROR(INDEX('Facturi emise'!$J$5:$J$1004,MATCH(N957&amp;"|"&amp;D957,'Facturi emise'!$A$5:$A$1004,0)),0),SUMIFS($H$5:$H$1004,$N$5:$N$1004,N957,$D$5:$D$1004,D957,$I$5:$I$1004,I957)&gt;N(G957)),"Stornezi mai mult decât s-a facturat. ","")&amp;IF(AND(N(I957)&gt;0,N(I957)&lt;IFERROR(INDEX('Facturi emise'!$J$5:$J$1004,MATCH(N957&amp;"|"&amp;D957,'Facturi emise'!$A$5:$A$1004,0)),0)),"Reducere de preț pe unitate. ","")))</f>
        <v/>
      </c>
      <c r="N957" s="28" t="str">
        <f>IF(B957="","",IFERROR(INDEX('Registru stornări'!$D$5:$D$304,MATCH(B957,'Registru stornări'!$B$5:$B$304,0)),""))</f>
        <v/>
      </c>
    </row>
    <row r="958" spans="1:14" x14ac:dyDescent="0.2">
      <c r="A958" s="1" t="str">
        <f t="shared" si="42"/>
        <v/>
      </c>
      <c r="B958" s="9"/>
      <c r="C958" s="10" t="str">
        <f>IF(B958="","",COUNTIF(INDEX($B:$B,5):B958,B958))</f>
        <v/>
      </c>
      <c r="D958" s="9"/>
      <c r="E958" s="24" t="str">
        <f>IF(OR(N958="",D958=""),"",IFERROR(INDEX('Facturi emise'!$G$5:$G$1004,MATCH(N958&amp;"|"&amp;D958,'Facturi emise'!$A$5:$A$1004,0)),""))</f>
        <v/>
      </c>
      <c r="F958" s="10" t="str">
        <f>IF(OR(N958="",D958=""),"",IFERROR(INDEX('Facturi emise'!$H$5:$H$1004,MATCH(N958&amp;"|"&amp;D958,'Facturi emise'!$A$5:$A$1004,0)),""))</f>
        <v/>
      </c>
      <c r="G958" s="24" t="str">
        <f>IF(OR(N958="",D958=""),"",IFERROR(INDEX('Facturi emise'!$I$5:$I$1004,MATCH(N958&amp;"|"&amp;D958,'Facturi emise'!$A$5:$A$1004,0)),""))</f>
        <v/>
      </c>
      <c r="H958" s="6"/>
      <c r="I958" s="14" t="str">
        <f>IF(OR(N958="",D958=""),"",IFERROR(INDEX('Facturi emise'!$J$5:$J$1004,MATCH(N958&amp;"|"&amp;D958,'Facturi emise'!$A$5:$A$1004,0)),""))</f>
        <v/>
      </c>
      <c r="J958" s="25" t="str">
        <f>IF(OR(N958="",D958=""),"",IFERROR(INDEX('Facturi emise'!$K$5:$K$1004,MATCH(N958&amp;"|"&amp;D958,'Facturi emise'!$A$5:$A$1004,0)),""))</f>
        <v/>
      </c>
      <c r="K958" s="26" t="str">
        <f t="shared" si="43"/>
        <v/>
      </c>
      <c r="L958" s="26" t="str">
        <f t="shared" si="44"/>
        <v/>
      </c>
      <c r="M958" s="27" t="str">
        <f>IF(B958="","",TRIM(IF(N958="","Factura storno nu există în registru. ",IF(ISNA(MATCH(N958&amp;"|"&amp;D958,'Facturi emise'!$A$5:$A$1004,0)),"Linia nu există în factura inițială. ",""))&amp;IF(N(H958)&lt;=0,"Lipsește cantitatea stornată. ","")&amp;IF(AND(N(I958)=IFERROR(INDEX('Facturi emise'!$J$5:$J$1004,MATCH(N958&amp;"|"&amp;D958,'Facturi emise'!$A$5:$A$1004,0)),0),SUMIFS($H$5:$H$1004,$N$5:$N$1004,N958,$D$5:$D$1004,D958,$I$5:$I$1004,I958)&gt;N(G958)),"Stornezi mai mult decât s-a facturat. ","")&amp;IF(AND(N(I958)&gt;0,N(I958)&lt;IFERROR(INDEX('Facturi emise'!$J$5:$J$1004,MATCH(N958&amp;"|"&amp;D958,'Facturi emise'!$A$5:$A$1004,0)),0)),"Reducere de preț pe unitate. ","")))</f>
        <v/>
      </c>
      <c r="N958" s="28" t="str">
        <f>IF(B958="","",IFERROR(INDEX('Registru stornări'!$D$5:$D$304,MATCH(B958,'Registru stornări'!$B$5:$B$304,0)),""))</f>
        <v/>
      </c>
    </row>
    <row r="959" spans="1:14" x14ac:dyDescent="0.2">
      <c r="A959" s="1" t="str">
        <f t="shared" si="42"/>
        <v/>
      </c>
      <c r="B959" s="9"/>
      <c r="C959" s="10" t="str">
        <f>IF(B959="","",COUNTIF(INDEX($B:$B,5):B959,B959))</f>
        <v/>
      </c>
      <c r="D959" s="9"/>
      <c r="E959" s="24" t="str">
        <f>IF(OR(N959="",D959=""),"",IFERROR(INDEX('Facturi emise'!$G$5:$G$1004,MATCH(N959&amp;"|"&amp;D959,'Facturi emise'!$A$5:$A$1004,0)),""))</f>
        <v/>
      </c>
      <c r="F959" s="10" t="str">
        <f>IF(OR(N959="",D959=""),"",IFERROR(INDEX('Facturi emise'!$H$5:$H$1004,MATCH(N959&amp;"|"&amp;D959,'Facturi emise'!$A$5:$A$1004,0)),""))</f>
        <v/>
      </c>
      <c r="G959" s="24" t="str">
        <f>IF(OR(N959="",D959=""),"",IFERROR(INDEX('Facturi emise'!$I$5:$I$1004,MATCH(N959&amp;"|"&amp;D959,'Facturi emise'!$A$5:$A$1004,0)),""))</f>
        <v/>
      </c>
      <c r="H959" s="6"/>
      <c r="I959" s="14" t="str">
        <f>IF(OR(N959="",D959=""),"",IFERROR(INDEX('Facturi emise'!$J$5:$J$1004,MATCH(N959&amp;"|"&amp;D959,'Facturi emise'!$A$5:$A$1004,0)),""))</f>
        <v/>
      </c>
      <c r="J959" s="25" t="str">
        <f>IF(OR(N959="",D959=""),"",IFERROR(INDEX('Facturi emise'!$K$5:$K$1004,MATCH(N959&amp;"|"&amp;D959,'Facturi emise'!$A$5:$A$1004,0)),""))</f>
        <v/>
      </c>
      <c r="K959" s="26" t="str">
        <f t="shared" si="43"/>
        <v/>
      </c>
      <c r="L959" s="26" t="str">
        <f t="shared" si="44"/>
        <v/>
      </c>
      <c r="M959" s="27" t="str">
        <f>IF(B959="","",TRIM(IF(N959="","Factura storno nu există în registru. ",IF(ISNA(MATCH(N959&amp;"|"&amp;D959,'Facturi emise'!$A$5:$A$1004,0)),"Linia nu există în factura inițială. ",""))&amp;IF(N(H959)&lt;=0,"Lipsește cantitatea stornată. ","")&amp;IF(AND(N(I959)=IFERROR(INDEX('Facturi emise'!$J$5:$J$1004,MATCH(N959&amp;"|"&amp;D959,'Facturi emise'!$A$5:$A$1004,0)),0),SUMIFS($H$5:$H$1004,$N$5:$N$1004,N959,$D$5:$D$1004,D959,$I$5:$I$1004,I959)&gt;N(G959)),"Stornezi mai mult decât s-a facturat. ","")&amp;IF(AND(N(I959)&gt;0,N(I959)&lt;IFERROR(INDEX('Facturi emise'!$J$5:$J$1004,MATCH(N959&amp;"|"&amp;D959,'Facturi emise'!$A$5:$A$1004,0)),0)),"Reducere de preț pe unitate. ","")))</f>
        <v/>
      </c>
      <c r="N959" s="28" t="str">
        <f>IF(B959="","",IFERROR(INDEX('Registru stornări'!$D$5:$D$304,MATCH(B959,'Registru stornări'!$B$5:$B$304,0)),""))</f>
        <v/>
      </c>
    </row>
    <row r="960" spans="1:14" x14ac:dyDescent="0.2">
      <c r="A960" s="1" t="str">
        <f t="shared" si="42"/>
        <v/>
      </c>
      <c r="B960" s="9"/>
      <c r="C960" s="10" t="str">
        <f>IF(B960="","",COUNTIF(INDEX($B:$B,5):B960,B960))</f>
        <v/>
      </c>
      <c r="D960" s="9"/>
      <c r="E960" s="24" t="str">
        <f>IF(OR(N960="",D960=""),"",IFERROR(INDEX('Facturi emise'!$G$5:$G$1004,MATCH(N960&amp;"|"&amp;D960,'Facturi emise'!$A$5:$A$1004,0)),""))</f>
        <v/>
      </c>
      <c r="F960" s="10" t="str">
        <f>IF(OR(N960="",D960=""),"",IFERROR(INDEX('Facturi emise'!$H$5:$H$1004,MATCH(N960&amp;"|"&amp;D960,'Facturi emise'!$A$5:$A$1004,0)),""))</f>
        <v/>
      </c>
      <c r="G960" s="24" t="str">
        <f>IF(OR(N960="",D960=""),"",IFERROR(INDEX('Facturi emise'!$I$5:$I$1004,MATCH(N960&amp;"|"&amp;D960,'Facturi emise'!$A$5:$A$1004,0)),""))</f>
        <v/>
      </c>
      <c r="H960" s="6"/>
      <c r="I960" s="14" t="str">
        <f>IF(OR(N960="",D960=""),"",IFERROR(INDEX('Facturi emise'!$J$5:$J$1004,MATCH(N960&amp;"|"&amp;D960,'Facturi emise'!$A$5:$A$1004,0)),""))</f>
        <v/>
      </c>
      <c r="J960" s="25" t="str">
        <f>IF(OR(N960="",D960=""),"",IFERROR(INDEX('Facturi emise'!$K$5:$K$1004,MATCH(N960&amp;"|"&amp;D960,'Facturi emise'!$A$5:$A$1004,0)),""))</f>
        <v/>
      </c>
      <c r="K960" s="26" t="str">
        <f t="shared" si="43"/>
        <v/>
      </c>
      <c r="L960" s="26" t="str">
        <f t="shared" si="44"/>
        <v/>
      </c>
      <c r="M960" s="27" t="str">
        <f>IF(B960="","",TRIM(IF(N960="","Factura storno nu există în registru. ",IF(ISNA(MATCH(N960&amp;"|"&amp;D960,'Facturi emise'!$A$5:$A$1004,0)),"Linia nu există în factura inițială. ",""))&amp;IF(N(H960)&lt;=0,"Lipsește cantitatea stornată. ","")&amp;IF(AND(N(I960)=IFERROR(INDEX('Facturi emise'!$J$5:$J$1004,MATCH(N960&amp;"|"&amp;D960,'Facturi emise'!$A$5:$A$1004,0)),0),SUMIFS($H$5:$H$1004,$N$5:$N$1004,N960,$D$5:$D$1004,D960,$I$5:$I$1004,I960)&gt;N(G960)),"Stornezi mai mult decât s-a facturat. ","")&amp;IF(AND(N(I960)&gt;0,N(I960)&lt;IFERROR(INDEX('Facturi emise'!$J$5:$J$1004,MATCH(N960&amp;"|"&amp;D960,'Facturi emise'!$A$5:$A$1004,0)),0)),"Reducere de preț pe unitate. ","")))</f>
        <v/>
      </c>
      <c r="N960" s="28" t="str">
        <f>IF(B960="","",IFERROR(INDEX('Registru stornări'!$D$5:$D$304,MATCH(B960,'Registru stornări'!$B$5:$B$304,0)),""))</f>
        <v/>
      </c>
    </row>
    <row r="961" spans="1:14" x14ac:dyDescent="0.2">
      <c r="A961" s="1" t="str">
        <f t="shared" si="42"/>
        <v/>
      </c>
      <c r="B961" s="9"/>
      <c r="C961" s="10" t="str">
        <f>IF(B961="","",COUNTIF(INDEX($B:$B,5):B961,B961))</f>
        <v/>
      </c>
      <c r="D961" s="9"/>
      <c r="E961" s="24" t="str">
        <f>IF(OR(N961="",D961=""),"",IFERROR(INDEX('Facturi emise'!$G$5:$G$1004,MATCH(N961&amp;"|"&amp;D961,'Facturi emise'!$A$5:$A$1004,0)),""))</f>
        <v/>
      </c>
      <c r="F961" s="10" t="str">
        <f>IF(OR(N961="",D961=""),"",IFERROR(INDEX('Facturi emise'!$H$5:$H$1004,MATCH(N961&amp;"|"&amp;D961,'Facturi emise'!$A$5:$A$1004,0)),""))</f>
        <v/>
      </c>
      <c r="G961" s="24" t="str">
        <f>IF(OR(N961="",D961=""),"",IFERROR(INDEX('Facturi emise'!$I$5:$I$1004,MATCH(N961&amp;"|"&amp;D961,'Facturi emise'!$A$5:$A$1004,0)),""))</f>
        <v/>
      </c>
      <c r="H961" s="6"/>
      <c r="I961" s="14" t="str">
        <f>IF(OR(N961="",D961=""),"",IFERROR(INDEX('Facturi emise'!$J$5:$J$1004,MATCH(N961&amp;"|"&amp;D961,'Facturi emise'!$A$5:$A$1004,0)),""))</f>
        <v/>
      </c>
      <c r="J961" s="25" t="str">
        <f>IF(OR(N961="",D961=""),"",IFERROR(INDEX('Facturi emise'!$K$5:$K$1004,MATCH(N961&amp;"|"&amp;D961,'Facturi emise'!$A$5:$A$1004,0)),""))</f>
        <v/>
      </c>
      <c r="K961" s="26" t="str">
        <f t="shared" si="43"/>
        <v/>
      </c>
      <c r="L961" s="26" t="str">
        <f t="shared" si="44"/>
        <v/>
      </c>
      <c r="M961" s="27" t="str">
        <f>IF(B961="","",TRIM(IF(N961="","Factura storno nu există în registru. ",IF(ISNA(MATCH(N961&amp;"|"&amp;D961,'Facturi emise'!$A$5:$A$1004,0)),"Linia nu există în factura inițială. ",""))&amp;IF(N(H961)&lt;=0,"Lipsește cantitatea stornată. ","")&amp;IF(AND(N(I961)=IFERROR(INDEX('Facturi emise'!$J$5:$J$1004,MATCH(N961&amp;"|"&amp;D961,'Facturi emise'!$A$5:$A$1004,0)),0),SUMIFS($H$5:$H$1004,$N$5:$N$1004,N961,$D$5:$D$1004,D961,$I$5:$I$1004,I961)&gt;N(G961)),"Stornezi mai mult decât s-a facturat. ","")&amp;IF(AND(N(I961)&gt;0,N(I961)&lt;IFERROR(INDEX('Facturi emise'!$J$5:$J$1004,MATCH(N961&amp;"|"&amp;D961,'Facturi emise'!$A$5:$A$1004,0)),0)),"Reducere de preț pe unitate. ","")))</f>
        <v/>
      </c>
      <c r="N961" s="28" t="str">
        <f>IF(B961="","",IFERROR(INDEX('Registru stornări'!$D$5:$D$304,MATCH(B961,'Registru stornări'!$B$5:$B$304,0)),""))</f>
        <v/>
      </c>
    </row>
    <row r="962" spans="1:14" x14ac:dyDescent="0.2">
      <c r="A962" s="1" t="str">
        <f t="shared" si="42"/>
        <v/>
      </c>
      <c r="B962" s="9"/>
      <c r="C962" s="10" t="str">
        <f>IF(B962="","",COUNTIF(INDEX($B:$B,5):B962,B962))</f>
        <v/>
      </c>
      <c r="D962" s="9"/>
      <c r="E962" s="24" t="str">
        <f>IF(OR(N962="",D962=""),"",IFERROR(INDEX('Facturi emise'!$G$5:$G$1004,MATCH(N962&amp;"|"&amp;D962,'Facturi emise'!$A$5:$A$1004,0)),""))</f>
        <v/>
      </c>
      <c r="F962" s="10" t="str">
        <f>IF(OR(N962="",D962=""),"",IFERROR(INDEX('Facturi emise'!$H$5:$H$1004,MATCH(N962&amp;"|"&amp;D962,'Facturi emise'!$A$5:$A$1004,0)),""))</f>
        <v/>
      </c>
      <c r="G962" s="24" t="str">
        <f>IF(OR(N962="",D962=""),"",IFERROR(INDEX('Facturi emise'!$I$5:$I$1004,MATCH(N962&amp;"|"&amp;D962,'Facturi emise'!$A$5:$A$1004,0)),""))</f>
        <v/>
      </c>
      <c r="H962" s="6"/>
      <c r="I962" s="14" t="str">
        <f>IF(OR(N962="",D962=""),"",IFERROR(INDEX('Facturi emise'!$J$5:$J$1004,MATCH(N962&amp;"|"&amp;D962,'Facturi emise'!$A$5:$A$1004,0)),""))</f>
        <v/>
      </c>
      <c r="J962" s="25" t="str">
        <f>IF(OR(N962="",D962=""),"",IFERROR(INDEX('Facturi emise'!$K$5:$K$1004,MATCH(N962&amp;"|"&amp;D962,'Facturi emise'!$A$5:$A$1004,0)),""))</f>
        <v/>
      </c>
      <c r="K962" s="26" t="str">
        <f t="shared" si="43"/>
        <v/>
      </c>
      <c r="L962" s="26" t="str">
        <f t="shared" si="44"/>
        <v/>
      </c>
      <c r="M962" s="27" t="str">
        <f>IF(B962="","",TRIM(IF(N962="","Factura storno nu există în registru. ",IF(ISNA(MATCH(N962&amp;"|"&amp;D962,'Facturi emise'!$A$5:$A$1004,0)),"Linia nu există în factura inițială. ",""))&amp;IF(N(H962)&lt;=0,"Lipsește cantitatea stornată. ","")&amp;IF(AND(N(I962)=IFERROR(INDEX('Facturi emise'!$J$5:$J$1004,MATCH(N962&amp;"|"&amp;D962,'Facturi emise'!$A$5:$A$1004,0)),0),SUMIFS($H$5:$H$1004,$N$5:$N$1004,N962,$D$5:$D$1004,D962,$I$5:$I$1004,I962)&gt;N(G962)),"Stornezi mai mult decât s-a facturat. ","")&amp;IF(AND(N(I962)&gt;0,N(I962)&lt;IFERROR(INDEX('Facturi emise'!$J$5:$J$1004,MATCH(N962&amp;"|"&amp;D962,'Facturi emise'!$A$5:$A$1004,0)),0)),"Reducere de preț pe unitate. ","")))</f>
        <v/>
      </c>
      <c r="N962" s="28" t="str">
        <f>IF(B962="","",IFERROR(INDEX('Registru stornări'!$D$5:$D$304,MATCH(B962,'Registru stornări'!$B$5:$B$304,0)),""))</f>
        <v/>
      </c>
    </row>
    <row r="963" spans="1:14" x14ac:dyDescent="0.2">
      <c r="A963" s="1" t="str">
        <f t="shared" si="42"/>
        <v/>
      </c>
      <c r="B963" s="9"/>
      <c r="C963" s="10" t="str">
        <f>IF(B963="","",COUNTIF(INDEX($B:$B,5):B963,B963))</f>
        <v/>
      </c>
      <c r="D963" s="9"/>
      <c r="E963" s="24" t="str">
        <f>IF(OR(N963="",D963=""),"",IFERROR(INDEX('Facturi emise'!$G$5:$G$1004,MATCH(N963&amp;"|"&amp;D963,'Facturi emise'!$A$5:$A$1004,0)),""))</f>
        <v/>
      </c>
      <c r="F963" s="10" t="str">
        <f>IF(OR(N963="",D963=""),"",IFERROR(INDEX('Facturi emise'!$H$5:$H$1004,MATCH(N963&amp;"|"&amp;D963,'Facturi emise'!$A$5:$A$1004,0)),""))</f>
        <v/>
      </c>
      <c r="G963" s="24" t="str">
        <f>IF(OR(N963="",D963=""),"",IFERROR(INDEX('Facturi emise'!$I$5:$I$1004,MATCH(N963&amp;"|"&amp;D963,'Facturi emise'!$A$5:$A$1004,0)),""))</f>
        <v/>
      </c>
      <c r="H963" s="6"/>
      <c r="I963" s="14" t="str">
        <f>IF(OR(N963="",D963=""),"",IFERROR(INDEX('Facturi emise'!$J$5:$J$1004,MATCH(N963&amp;"|"&amp;D963,'Facturi emise'!$A$5:$A$1004,0)),""))</f>
        <v/>
      </c>
      <c r="J963" s="25" t="str">
        <f>IF(OR(N963="",D963=""),"",IFERROR(INDEX('Facturi emise'!$K$5:$K$1004,MATCH(N963&amp;"|"&amp;D963,'Facturi emise'!$A$5:$A$1004,0)),""))</f>
        <v/>
      </c>
      <c r="K963" s="26" t="str">
        <f t="shared" si="43"/>
        <v/>
      </c>
      <c r="L963" s="26" t="str">
        <f t="shared" si="44"/>
        <v/>
      </c>
      <c r="M963" s="27" t="str">
        <f>IF(B963="","",TRIM(IF(N963="","Factura storno nu există în registru. ",IF(ISNA(MATCH(N963&amp;"|"&amp;D963,'Facturi emise'!$A$5:$A$1004,0)),"Linia nu există în factura inițială. ",""))&amp;IF(N(H963)&lt;=0,"Lipsește cantitatea stornată. ","")&amp;IF(AND(N(I963)=IFERROR(INDEX('Facturi emise'!$J$5:$J$1004,MATCH(N963&amp;"|"&amp;D963,'Facturi emise'!$A$5:$A$1004,0)),0),SUMIFS($H$5:$H$1004,$N$5:$N$1004,N963,$D$5:$D$1004,D963,$I$5:$I$1004,I963)&gt;N(G963)),"Stornezi mai mult decât s-a facturat. ","")&amp;IF(AND(N(I963)&gt;0,N(I963)&lt;IFERROR(INDEX('Facturi emise'!$J$5:$J$1004,MATCH(N963&amp;"|"&amp;D963,'Facturi emise'!$A$5:$A$1004,0)),0)),"Reducere de preț pe unitate. ","")))</f>
        <v/>
      </c>
      <c r="N963" s="28" t="str">
        <f>IF(B963="","",IFERROR(INDEX('Registru stornări'!$D$5:$D$304,MATCH(B963,'Registru stornări'!$B$5:$B$304,0)),""))</f>
        <v/>
      </c>
    </row>
    <row r="964" spans="1:14" x14ac:dyDescent="0.2">
      <c r="A964" s="1" t="str">
        <f t="shared" si="42"/>
        <v/>
      </c>
      <c r="B964" s="9"/>
      <c r="C964" s="10" t="str">
        <f>IF(B964="","",COUNTIF(INDEX($B:$B,5):B964,B964))</f>
        <v/>
      </c>
      <c r="D964" s="9"/>
      <c r="E964" s="24" t="str">
        <f>IF(OR(N964="",D964=""),"",IFERROR(INDEX('Facturi emise'!$G$5:$G$1004,MATCH(N964&amp;"|"&amp;D964,'Facturi emise'!$A$5:$A$1004,0)),""))</f>
        <v/>
      </c>
      <c r="F964" s="10" t="str">
        <f>IF(OR(N964="",D964=""),"",IFERROR(INDEX('Facturi emise'!$H$5:$H$1004,MATCH(N964&amp;"|"&amp;D964,'Facturi emise'!$A$5:$A$1004,0)),""))</f>
        <v/>
      </c>
      <c r="G964" s="24" t="str">
        <f>IF(OR(N964="",D964=""),"",IFERROR(INDEX('Facturi emise'!$I$5:$I$1004,MATCH(N964&amp;"|"&amp;D964,'Facturi emise'!$A$5:$A$1004,0)),""))</f>
        <v/>
      </c>
      <c r="H964" s="6"/>
      <c r="I964" s="14" t="str">
        <f>IF(OR(N964="",D964=""),"",IFERROR(INDEX('Facturi emise'!$J$5:$J$1004,MATCH(N964&amp;"|"&amp;D964,'Facturi emise'!$A$5:$A$1004,0)),""))</f>
        <v/>
      </c>
      <c r="J964" s="25" t="str">
        <f>IF(OR(N964="",D964=""),"",IFERROR(INDEX('Facturi emise'!$K$5:$K$1004,MATCH(N964&amp;"|"&amp;D964,'Facturi emise'!$A$5:$A$1004,0)),""))</f>
        <v/>
      </c>
      <c r="K964" s="26" t="str">
        <f t="shared" si="43"/>
        <v/>
      </c>
      <c r="L964" s="26" t="str">
        <f t="shared" si="44"/>
        <v/>
      </c>
      <c r="M964" s="27" t="str">
        <f>IF(B964="","",TRIM(IF(N964="","Factura storno nu există în registru. ",IF(ISNA(MATCH(N964&amp;"|"&amp;D964,'Facturi emise'!$A$5:$A$1004,0)),"Linia nu există în factura inițială. ",""))&amp;IF(N(H964)&lt;=0,"Lipsește cantitatea stornată. ","")&amp;IF(AND(N(I964)=IFERROR(INDEX('Facturi emise'!$J$5:$J$1004,MATCH(N964&amp;"|"&amp;D964,'Facturi emise'!$A$5:$A$1004,0)),0),SUMIFS($H$5:$H$1004,$N$5:$N$1004,N964,$D$5:$D$1004,D964,$I$5:$I$1004,I964)&gt;N(G964)),"Stornezi mai mult decât s-a facturat. ","")&amp;IF(AND(N(I964)&gt;0,N(I964)&lt;IFERROR(INDEX('Facturi emise'!$J$5:$J$1004,MATCH(N964&amp;"|"&amp;D964,'Facturi emise'!$A$5:$A$1004,0)),0)),"Reducere de preț pe unitate. ","")))</f>
        <v/>
      </c>
      <c r="N964" s="28" t="str">
        <f>IF(B964="","",IFERROR(INDEX('Registru stornări'!$D$5:$D$304,MATCH(B964,'Registru stornări'!$B$5:$B$304,0)),""))</f>
        <v/>
      </c>
    </row>
    <row r="965" spans="1:14" x14ac:dyDescent="0.2">
      <c r="A965" s="1" t="str">
        <f t="shared" ref="A965:A1004" si="45">IF(B965="","",B965&amp;"|"&amp;C965)</f>
        <v/>
      </c>
      <c r="B965" s="9"/>
      <c r="C965" s="10" t="str">
        <f>IF(B965="","",COUNTIF(INDEX($B:$B,5):B965,B965))</f>
        <v/>
      </c>
      <c r="D965" s="9"/>
      <c r="E965" s="24" t="str">
        <f>IF(OR(N965="",D965=""),"",IFERROR(INDEX('Facturi emise'!$G$5:$G$1004,MATCH(N965&amp;"|"&amp;D965,'Facturi emise'!$A$5:$A$1004,0)),""))</f>
        <v/>
      </c>
      <c r="F965" s="10" t="str">
        <f>IF(OR(N965="",D965=""),"",IFERROR(INDEX('Facturi emise'!$H$5:$H$1004,MATCH(N965&amp;"|"&amp;D965,'Facturi emise'!$A$5:$A$1004,0)),""))</f>
        <v/>
      </c>
      <c r="G965" s="24" t="str">
        <f>IF(OR(N965="",D965=""),"",IFERROR(INDEX('Facturi emise'!$I$5:$I$1004,MATCH(N965&amp;"|"&amp;D965,'Facturi emise'!$A$5:$A$1004,0)),""))</f>
        <v/>
      </c>
      <c r="H965" s="6"/>
      <c r="I965" s="14" t="str">
        <f>IF(OR(N965="",D965=""),"",IFERROR(INDEX('Facturi emise'!$J$5:$J$1004,MATCH(N965&amp;"|"&amp;D965,'Facturi emise'!$A$5:$A$1004,0)),""))</f>
        <v/>
      </c>
      <c r="J965" s="25" t="str">
        <f>IF(OR(N965="",D965=""),"",IFERROR(INDEX('Facturi emise'!$K$5:$K$1004,MATCH(N965&amp;"|"&amp;D965,'Facturi emise'!$A$5:$A$1004,0)),""))</f>
        <v/>
      </c>
      <c r="K965" s="26" t="str">
        <f t="shared" ref="K965:K1004" si="46">IF(OR(H965="",I965=""),"",-ROUND(H965*I965,2))</f>
        <v/>
      </c>
      <c r="L965" s="26" t="str">
        <f t="shared" ref="L965:L1004" si="47">IF(OR(K965="",J965=""),"",ROUND(K965*J965,2))</f>
        <v/>
      </c>
      <c r="M965" s="27" t="str">
        <f>IF(B965="","",TRIM(IF(N965="","Factura storno nu există în registru. ",IF(ISNA(MATCH(N965&amp;"|"&amp;D965,'Facturi emise'!$A$5:$A$1004,0)),"Linia nu există în factura inițială. ",""))&amp;IF(N(H965)&lt;=0,"Lipsește cantitatea stornată. ","")&amp;IF(AND(N(I965)=IFERROR(INDEX('Facturi emise'!$J$5:$J$1004,MATCH(N965&amp;"|"&amp;D965,'Facturi emise'!$A$5:$A$1004,0)),0),SUMIFS($H$5:$H$1004,$N$5:$N$1004,N965,$D$5:$D$1004,D965,$I$5:$I$1004,I965)&gt;N(G965)),"Stornezi mai mult decât s-a facturat. ","")&amp;IF(AND(N(I965)&gt;0,N(I965)&lt;IFERROR(INDEX('Facturi emise'!$J$5:$J$1004,MATCH(N965&amp;"|"&amp;D965,'Facturi emise'!$A$5:$A$1004,0)),0)),"Reducere de preț pe unitate. ","")))</f>
        <v/>
      </c>
      <c r="N965" s="28" t="str">
        <f>IF(B965="","",IFERROR(INDEX('Registru stornări'!$D$5:$D$304,MATCH(B965,'Registru stornări'!$B$5:$B$304,0)),""))</f>
        <v/>
      </c>
    </row>
    <row r="966" spans="1:14" x14ac:dyDescent="0.2">
      <c r="A966" s="1" t="str">
        <f t="shared" si="45"/>
        <v/>
      </c>
      <c r="B966" s="9"/>
      <c r="C966" s="10" t="str">
        <f>IF(B966="","",COUNTIF(INDEX($B:$B,5):B966,B966))</f>
        <v/>
      </c>
      <c r="D966" s="9"/>
      <c r="E966" s="24" t="str">
        <f>IF(OR(N966="",D966=""),"",IFERROR(INDEX('Facturi emise'!$G$5:$G$1004,MATCH(N966&amp;"|"&amp;D966,'Facturi emise'!$A$5:$A$1004,0)),""))</f>
        <v/>
      </c>
      <c r="F966" s="10" t="str">
        <f>IF(OR(N966="",D966=""),"",IFERROR(INDEX('Facturi emise'!$H$5:$H$1004,MATCH(N966&amp;"|"&amp;D966,'Facturi emise'!$A$5:$A$1004,0)),""))</f>
        <v/>
      </c>
      <c r="G966" s="24" t="str">
        <f>IF(OR(N966="",D966=""),"",IFERROR(INDEX('Facturi emise'!$I$5:$I$1004,MATCH(N966&amp;"|"&amp;D966,'Facturi emise'!$A$5:$A$1004,0)),""))</f>
        <v/>
      </c>
      <c r="H966" s="6"/>
      <c r="I966" s="14" t="str">
        <f>IF(OR(N966="",D966=""),"",IFERROR(INDEX('Facturi emise'!$J$5:$J$1004,MATCH(N966&amp;"|"&amp;D966,'Facturi emise'!$A$5:$A$1004,0)),""))</f>
        <v/>
      </c>
      <c r="J966" s="25" t="str">
        <f>IF(OR(N966="",D966=""),"",IFERROR(INDEX('Facturi emise'!$K$5:$K$1004,MATCH(N966&amp;"|"&amp;D966,'Facturi emise'!$A$5:$A$1004,0)),""))</f>
        <v/>
      </c>
      <c r="K966" s="26" t="str">
        <f t="shared" si="46"/>
        <v/>
      </c>
      <c r="L966" s="26" t="str">
        <f t="shared" si="47"/>
        <v/>
      </c>
      <c r="M966" s="27" t="str">
        <f>IF(B966="","",TRIM(IF(N966="","Factura storno nu există în registru. ",IF(ISNA(MATCH(N966&amp;"|"&amp;D966,'Facturi emise'!$A$5:$A$1004,0)),"Linia nu există în factura inițială. ",""))&amp;IF(N(H966)&lt;=0,"Lipsește cantitatea stornată. ","")&amp;IF(AND(N(I966)=IFERROR(INDEX('Facturi emise'!$J$5:$J$1004,MATCH(N966&amp;"|"&amp;D966,'Facturi emise'!$A$5:$A$1004,0)),0),SUMIFS($H$5:$H$1004,$N$5:$N$1004,N966,$D$5:$D$1004,D966,$I$5:$I$1004,I966)&gt;N(G966)),"Stornezi mai mult decât s-a facturat. ","")&amp;IF(AND(N(I966)&gt;0,N(I966)&lt;IFERROR(INDEX('Facturi emise'!$J$5:$J$1004,MATCH(N966&amp;"|"&amp;D966,'Facturi emise'!$A$5:$A$1004,0)),0)),"Reducere de preț pe unitate. ","")))</f>
        <v/>
      </c>
      <c r="N966" s="28" t="str">
        <f>IF(B966="","",IFERROR(INDEX('Registru stornări'!$D$5:$D$304,MATCH(B966,'Registru stornări'!$B$5:$B$304,0)),""))</f>
        <v/>
      </c>
    </row>
    <row r="967" spans="1:14" x14ac:dyDescent="0.2">
      <c r="A967" s="1" t="str">
        <f t="shared" si="45"/>
        <v/>
      </c>
      <c r="B967" s="9"/>
      <c r="C967" s="10" t="str">
        <f>IF(B967="","",COUNTIF(INDEX($B:$B,5):B967,B967))</f>
        <v/>
      </c>
      <c r="D967" s="9"/>
      <c r="E967" s="24" t="str">
        <f>IF(OR(N967="",D967=""),"",IFERROR(INDEX('Facturi emise'!$G$5:$G$1004,MATCH(N967&amp;"|"&amp;D967,'Facturi emise'!$A$5:$A$1004,0)),""))</f>
        <v/>
      </c>
      <c r="F967" s="10" t="str">
        <f>IF(OR(N967="",D967=""),"",IFERROR(INDEX('Facturi emise'!$H$5:$H$1004,MATCH(N967&amp;"|"&amp;D967,'Facturi emise'!$A$5:$A$1004,0)),""))</f>
        <v/>
      </c>
      <c r="G967" s="24" t="str">
        <f>IF(OR(N967="",D967=""),"",IFERROR(INDEX('Facturi emise'!$I$5:$I$1004,MATCH(N967&amp;"|"&amp;D967,'Facturi emise'!$A$5:$A$1004,0)),""))</f>
        <v/>
      </c>
      <c r="H967" s="6"/>
      <c r="I967" s="14" t="str">
        <f>IF(OR(N967="",D967=""),"",IFERROR(INDEX('Facturi emise'!$J$5:$J$1004,MATCH(N967&amp;"|"&amp;D967,'Facturi emise'!$A$5:$A$1004,0)),""))</f>
        <v/>
      </c>
      <c r="J967" s="25" t="str">
        <f>IF(OR(N967="",D967=""),"",IFERROR(INDEX('Facturi emise'!$K$5:$K$1004,MATCH(N967&amp;"|"&amp;D967,'Facturi emise'!$A$5:$A$1004,0)),""))</f>
        <v/>
      </c>
      <c r="K967" s="26" t="str">
        <f t="shared" si="46"/>
        <v/>
      </c>
      <c r="L967" s="26" t="str">
        <f t="shared" si="47"/>
        <v/>
      </c>
      <c r="M967" s="27" t="str">
        <f>IF(B967="","",TRIM(IF(N967="","Factura storno nu există în registru. ",IF(ISNA(MATCH(N967&amp;"|"&amp;D967,'Facturi emise'!$A$5:$A$1004,0)),"Linia nu există în factura inițială. ",""))&amp;IF(N(H967)&lt;=0,"Lipsește cantitatea stornată. ","")&amp;IF(AND(N(I967)=IFERROR(INDEX('Facturi emise'!$J$5:$J$1004,MATCH(N967&amp;"|"&amp;D967,'Facturi emise'!$A$5:$A$1004,0)),0),SUMIFS($H$5:$H$1004,$N$5:$N$1004,N967,$D$5:$D$1004,D967,$I$5:$I$1004,I967)&gt;N(G967)),"Stornezi mai mult decât s-a facturat. ","")&amp;IF(AND(N(I967)&gt;0,N(I967)&lt;IFERROR(INDEX('Facturi emise'!$J$5:$J$1004,MATCH(N967&amp;"|"&amp;D967,'Facturi emise'!$A$5:$A$1004,0)),0)),"Reducere de preț pe unitate. ","")))</f>
        <v/>
      </c>
      <c r="N967" s="28" t="str">
        <f>IF(B967="","",IFERROR(INDEX('Registru stornări'!$D$5:$D$304,MATCH(B967,'Registru stornări'!$B$5:$B$304,0)),""))</f>
        <v/>
      </c>
    </row>
    <row r="968" spans="1:14" x14ac:dyDescent="0.2">
      <c r="A968" s="1" t="str">
        <f t="shared" si="45"/>
        <v/>
      </c>
      <c r="B968" s="9"/>
      <c r="C968" s="10" t="str">
        <f>IF(B968="","",COUNTIF(INDEX($B:$B,5):B968,B968))</f>
        <v/>
      </c>
      <c r="D968" s="9"/>
      <c r="E968" s="24" t="str">
        <f>IF(OR(N968="",D968=""),"",IFERROR(INDEX('Facturi emise'!$G$5:$G$1004,MATCH(N968&amp;"|"&amp;D968,'Facturi emise'!$A$5:$A$1004,0)),""))</f>
        <v/>
      </c>
      <c r="F968" s="10" t="str">
        <f>IF(OR(N968="",D968=""),"",IFERROR(INDEX('Facturi emise'!$H$5:$H$1004,MATCH(N968&amp;"|"&amp;D968,'Facturi emise'!$A$5:$A$1004,0)),""))</f>
        <v/>
      </c>
      <c r="G968" s="24" t="str">
        <f>IF(OR(N968="",D968=""),"",IFERROR(INDEX('Facturi emise'!$I$5:$I$1004,MATCH(N968&amp;"|"&amp;D968,'Facturi emise'!$A$5:$A$1004,0)),""))</f>
        <v/>
      </c>
      <c r="H968" s="6"/>
      <c r="I968" s="14" t="str">
        <f>IF(OR(N968="",D968=""),"",IFERROR(INDEX('Facturi emise'!$J$5:$J$1004,MATCH(N968&amp;"|"&amp;D968,'Facturi emise'!$A$5:$A$1004,0)),""))</f>
        <v/>
      </c>
      <c r="J968" s="25" t="str">
        <f>IF(OR(N968="",D968=""),"",IFERROR(INDEX('Facturi emise'!$K$5:$K$1004,MATCH(N968&amp;"|"&amp;D968,'Facturi emise'!$A$5:$A$1004,0)),""))</f>
        <v/>
      </c>
      <c r="K968" s="26" t="str">
        <f t="shared" si="46"/>
        <v/>
      </c>
      <c r="L968" s="26" t="str">
        <f t="shared" si="47"/>
        <v/>
      </c>
      <c r="M968" s="27" t="str">
        <f>IF(B968="","",TRIM(IF(N968="","Factura storno nu există în registru. ",IF(ISNA(MATCH(N968&amp;"|"&amp;D968,'Facturi emise'!$A$5:$A$1004,0)),"Linia nu există în factura inițială. ",""))&amp;IF(N(H968)&lt;=0,"Lipsește cantitatea stornată. ","")&amp;IF(AND(N(I968)=IFERROR(INDEX('Facturi emise'!$J$5:$J$1004,MATCH(N968&amp;"|"&amp;D968,'Facturi emise'!$A$5:$A$1004,0)),0),SUMIFS($H$5:$H$1004,$N$5:$N$1004,N968,$D$5:$D$1004,D968,$I$5:$I$1004,I968)&gt;N(G968)),"Stornezi mai mult decât s-a facturat. ","")&amp;IF(AND(N(I968)&gt;0,N(I968)&lt;IFERROR(INDEX('Facturi emise'!$J$5:$J$1004,MATCH(N968&amp;"|"&amp;D968,'Facturi emise'!$A$5:$A$1004,0)),0)),"Reducere de preț pe unitate. ","")))</f>
        <v/>
      </c>
      <c r="N968" s="28" t="str">
        <f>IF(B968="","",IFERROR(INDEX('Registru stornări'!$D$5:$D$304,MATCH(B968,'Registru stornări'!$B$5:$B$304,0)),""))</f>
        <v/>
      </c>
    </row>
    <row r="969" spans="1:14" x14ac:dyDescent="0.2">
      <c r="A969" s="1" t="str">
        <f t="shared" si="45"/>
        <v/>
      </c>
      <c r="B969" s="9"/>
      <c r="C969" s="10" t="str">
        <f>IF(B969="","",COUNTIF(INDEX($B:$B,5):B969,B969))</f>
        <v/>
      </c>
      <c r="D969" s="9"/>
      <c r="E969" s="24" t="str">
        <f>IF(OR(N969="",D969=""),"",IFERROR(INDEX('Facturi emise'!$G$5:$G$1004,MATCH(N969&amp;"|"&amp;D969,'Facturi emise'!$A$5:$A$1004,0)),""))</f>
        <v/>
      </c>
      <c r="F969" s="10" t="str">
        <f>IF(OR(N969="",D969=""),"",IFERROR(INDEX('Facturi emise'!$H$5:$H$1004,MATCH(N969&amp;"|"&amp;D969,'Facturi emise'!$A$5:$A$1004,0)),""))</f>
        <v/>
      </c>
      <c r="G969" s="24" t="str">
        <f>IF(OR(N969="",D969=""),"",IFERROR(INDEX('Facturi emise'!$I$5:$I$1004,MATCH(N969&amp;"|"&amp;D969,'Facturi emise'!$A$5:$A$1004,0)),""))</f>
        <v/>
      </c>
      <c r="H969" s="6"/>
      <c r="I969" s="14" t="str">
        <f>IF(OR(N969="",D969=""),"",IFERROR(INDEX('Facturi emise'!$J$5:$J$1004,MATCH(N969&amp;"|"&amp;D969,'Facturi emise'!$A$5:$A$1004,0)),""))</f>
        <v/>
      </c>
      <c r="J969" s="25" t="str">
        <f>IF(OR(N969="",D969=""),"",IFERROR(INDEX('Facturi emise'!$K$5:$K$1004,MATCH(N969&amp;"|"&amp;D969,'Facturi emise'!$A$5:$A$1004,0)),""))</f>
        <v/>
      </c>
      <c r="K969" s="26" t="str">
        <f t="shared" si="46"/>
        <v/>
      </c>
      <c r="L969" s="26" t="str">
        <f t="shared" si="47"/>
        <v/>
      </c>
      <c r="M969" s="27" t="str">
        <f>IF(B969="","",TRIM(IF(N969="","Factura storno nu există în registru. ",IF(ISNA(MATCH(N969&amp;"|"&amp;D969,'Facturi emise'!$A$5:$A$1004,0)),"Linia nu există în factura inițială. ",""))&amp;IF(N(H969)&lt;=0,"Lipsește cantitatea stornată. ","")&amp;IF(AND(N(I969)=IFERROR(INDEX('Facturi emise'!$J$5:$J$1004,MATCH(N969&amp;"|"&amp;D969,'Facturi emise'!$A$5:$A$1004,0)),0),SUMIFS($H$5:$H$1004,$N$5:$N$1004,N969,$D$5:$D$1004,D969,$I$5:$I$1004,I969)&gt;N(G969)),"Stornezi mai mult decât s-a facturat. ","")&amp;IF(AND(N(I969)&gt;0,N(I969)&lt;IFERROR(INDEX('Facturi emise'!$J$5:$J$1004,MATCH(N969&amp;"|"&amp;D969,'Facturi emise'!$A$5:$A$1004,0)),0)),"Reducere de preț pe unitate. ","")))</f>
        <v/>
      </c>
      <c r="N969" s="28" t="str">
        <f>IF(B969="","",IFERROR(INDEX('Registru stornări'!$D$5:$D$304,MATCH(B969,'Registru stornări'!$B$5:$B$304,0)),""))</f>
        <v/>
      </c>
    </row>
    <row r="970" spans="1:14" x14ac:dyDescent="0.2">
      <c r="A970" s="1" t="str">
        <f t="shared" si="45"/>
        <v/>
      </c>
      <c r="B970" s="9"/>
      <c r="C970" s="10" t="str">
        <f>IF(B970="","",COUNTIF(INDEX($B:$B,5):B970,B970))</f>
        <v/>
      </c>
      <c r="D970" s="9"/>
      <c r="E970" s="24" t="str">
        <f>IF(OR(N970="",D970=""),"",IFERROR(INDEX('Facturi emise'!$G$5:$G$1004,MATCH(N970&amp;"|"&amp;D970,'Facturi emise'!$A$5:$A$1004,0)),""))</f>
        <v/>
      </c>
      <c r="F970" s="10" t="str">
        <f>IF(OR(N970="",D970=""),"",IFERROR(INDEX('Facturi emise'!$H$5:$H$1004,MATCH(N970&amp;"|"&amp;D970,'Facturi emise'!$A$5:$A$1004,0)),""))</f>
        <v/>
      </c>
      <c r="G970" s="24" t="str">
        <f>IF(OR(N970="",D970=""),"",IFERROR(INDEX('Facturi emise'!$I$5:$I$1004,MATCH(N970&amp;"|"&amp;D970,'Facturi emise'!$A$5:$A$1004,0)),""))</f>
        <v/>
      </c>
      <c r="H970" s="6"/>
      <c r="I970" s="14" t="str">
        <f>IF(OR(N970="",D970=""),"",IFERROR(INDEX('Facturi emise'!$J$5:$J$1004,MATCH(N970&amp;"|"&amp;D970,'Facturi emise'!$A$5:$A$1004,0)),""))</f>
        <v/>
      </c>
      <c r="J970" s="25" t="str">
        <f>IF(OR(N970="",D970=""),"",IFERROR(INDEX('Facturi emise'!$K$5:$K$1004,MATCH(N970&amp;"|"&amp;D970,'Facturi emise'!$A$5:$A$1004,0)),""))</f>
        <v/>
      </c>
      <c r="K970" s="26" t="str">
        <f t="shared" si="46"/>
        <v/>
      </c>
      <c r="L970" s="26" t="str">
        <f t="shared" si="47"/>
        <v/>
      </c>
      <c r="M970" s="27" t="str">
        <f>IF(B970="","",TRIM(IF(N970="","Factura storno nu există în registru. ",IF(ISNA(MATCH(N970&amp;"|"&amp;D970,'Facturi emise'!$A$5:$A$1004,0)),"Linia nu există în factura inițială. ",""))&amp;IF(N(H970)&lt;=0,"Lipsește cantitatea stornată. ","")&amp;IF(AND(N(I970)=IFERROR(INDEX('Facturi emise'!$J$5:$J$1004,MATCH(N970&amp;"|"&amp;D970,'Facturi emise'!$A$5:$A$1004,0)),0),SUMIFS($H$5:$H$1004,$N$5:$N$1004,N970,$D$5:$D$1004,D970,$I$5:$I$1004,I970)&gt;N(G970)),"Stornezi mai mult decât s-a facturat. ","")&amp;IF(AND(N(I970)&gt;0,N(I970)&lt;IFERROR(INDEX('Facturi emise'!$J$5:$J$1004,MATCH(N970&amp;"|"&amp;D970,'Facturi emise'!$A$5:$A$1004,0)),0)),"Reducere de preț pe unitate. ","")))</f>
        <v/>
      </c>
      <c r="N970" s="28" t="str">
        <f>IF(B970="","",IFERROR(INDEX('Registru stornări'!$D$5:$D$304,MATCH(B970,'Registru stornări'!$B$5:$B$304,0)),""))</f>
        <v/>
      </c>
    </row>
    <row r="971" spans="1:14" x14ac:dyDescent="0.2">
      <c r="A971" s="1" t="str">
        <f t="shared" si="45"/>
        <v/>
      </c>
      <c r="B971" s="9"/>
      <c r="C971" s="10" t="str">
        <f>IF(B971="","",COUNTIF(INDEX($B:$B,5):B971,B971))</f>
        <v/>
      </c>
      <c r="D971" s="9"/>
      <c r="E971" s="24" t="str">
        <f>IF(OR(N971="",D971=""),"",IFERROR(INDEX('Facturi emise'!$G$5:$G$1004,MATCH(N971&amp;"|"&amp;D971,'Facturi emise'!$A$5:$A$1004,0)),""))</f>
        <v/>
      </c>
      <c r="F971" s="10" t="str">
        <f>IF(OR(N971="",D971=""),"",IFERROR(INDEX('Facturi emise'!$H$5:$H$1004,MATCH(N971&amp;"|"&amp;D971,'Facturi emise'!$A$5:$A$1004,0)),""))</f>
        <v/>
      </c>
      <c r="G971" s="24" t="str">
        <f>IF(OR(N971="",D971=""),"",IFERROR(INDEX('Facturi emise'!$I$5:$I$1004,MATCH(N971&amp;"|"&amp;D971,'Facturi emise'!$A$5:$A$1004,0)),""))</f>
        <v/>
      </c>
      <c r="H971" s="6"/>
      <c r="I971" s="14" t="str">
        <f>IF(OR(N971="",D971=""),"",IFERROR(INDEX('Facturi emise'!$J$5:$J$1004,MATCH(N971&amp;"|"&amp;D971,'Facturi emise'!$A$5:$A$1004,0)),""))</f>
        <v/>
      </c>
      <c r="J971" s="25" t="str">
        <f>IF(OR(N971="",D971=""),"",IFERROR(INDEX('Facturi emise'!$K$5:$K$1004,MATCH(N971&amp;"|"&amp;D971,'Facturi emise'!$A$5:$A$1004,0)),""))</f>
        <v/>
      </c>
      <c r="K971" s="26" t="str">
        <f t="shared" si="46"/>
        <v/>
      </c>
      <c r="L971" s="26" t="str">
        <f t="shared" si="47"/>
        <v/>
      </c>
      <c r="M971" s="27" t="str">
        <f>IF(B971="","",TRIM(IF(N971="","Factura storno nu există în registru. ",IF(ISNA(MATCH(N971&amp;"|"&amp;D971,'Facturi emise'!$A$5:$A$1004,0)),"Linia nu există în factura inițială. ",""))&amp;IF(N(H971)&lt;=0,"Lipsește cantitatea stornată. ","")&amp;IF(AND(N(I971)=IFERROR(INDEX('Facturi emise'!$J$5:$J$1004,MATCH(N971&amp;"|"&amp;D971,'Facturi emise'!$A$5:$A$1004,0)),0),SUMIFS($H$5:$H$1004,$N$5:$N$1004,N971,$D$5:$D$1004,D971,$I$5:$I$1004,I971)&gt;N(G971)),"Stornezi mai mult decât s-a facturat. ","")&amp;IF(AND(N(I971)&gt;0,N(I971)&lt;IFERROR(INDEX('Facturi emise'!$J$5:$J$1004,MATCH(N971&amp;"|"&amp;D971,'Facturi emise'!$A$5:$A$1004,0)),0)),"Reducere de preț pe unitate. ","")))</f>
        <v/>
      </c>
      <c r="N971" s="28" t="str">
        <f>IF(B971="","",IFERROR(INDEX('Registru stornări'!$D$5:$D$304,MATCH(B971,'Registru stornări'!$B$5:$B$304,0)),""))</f>
        <v/>
      </c>
    </row>
    <row r="972" spans="1:14" x14ac:dyDescent="0.2">
      <c r="A972" s="1" t="str">
        <f t="shared" si="45"/>
        <v/>
      </c>
      <c r="B972" s="9"/>
      <c r="C972" s="10" t="str">
        <f>IF(B972="","",COUNTIF(INDEX($B:$B,5):B972,B972))</f>
        <v/>
      </c>
      <c r="D972" s="9"/>
      <c r="E972" s="24" t="str">
        <f>IF(OR(N972="",D972=""),"",IFERROR(INDEX('Facturi emise'!$G$5:$G$1004,MATCH(N972&amp;"|"&amp;D972,'Facturi emise'!$A$5:$A$1004,0)),""))</f>
        <v/>
      </c>
      <c r="F972" s="10" t="str">
        <f>IF(OR(N972="",D972=""),"",IFERROR(INDEX('Facturi emise'!$H$5:$H$1004,MATCH(N972&amp;"|"&amp;D972,'Facturi emise'!$A$5:$A$1004,0)),""))</f>
        <v/>
      </c>
      <c r="G972" s="24" t="str">
        <f>IF(OR(N972="",D972=""),"",IFERROR(INDEX('Facturi emise'!$I$5:$I$1004,MATCH(N972&amp;"|"&amp;D972,'Facturi emise'!$A$5:$A$1004,0)),""))</f>
        <v/>
      </c>
      <c r="H972" s="6"/>
      <c r="I972" s="14" t="str">
        <f>IF(OR(N972="",D972=""),"",IFERROR(INDEX('Facturi emise'!$J$5:$J$1004,MATCH(N972&amp;"|"&amp;D972,'Facturi emise'!$A$5:$A$1004,0)),""))</f>
        <v/>
      </c>
      <c r="J972" s="25" t="str">
        <f>IF(OR(N972="",D972=""),"",IFERROR(INDEX('Facturi emise'!$K$5:$K$1004,MATCH(N972&amp;"|"&amp;D972,'Facturi emise'!$A$5:$A$1004,0)),""))</f>
        <v/>
      </c>
      <c r="K972" s="26" t="str">
        <f t="shared" si="46"/>
        <v/>
      </c>
      <c r="L972" s="26" t="str">
        <f t="shared" si="47"/>
        <v/>
      </c>
      <c r="M972" s="27" t="str">
        <f>IF(B972="","",TRIM(IF(N972="","Factura storno nu există în registru. ",IF(ISNA(MATCH(N972&amp;"|"&amp;D972,'Facturi emise'!$A$5:$A$1004,0)),"Linia nu există în factura inițială. ",""))&amp;IF(N(H972)&lt;=0,"Lipsește cantitatea stornată. ","")&amp;IF(AND(N(I972)=IFERROR(INDEX('Facturi emise'!$J$5:$J$1004,MATCH(N972&amp;"|"&amp;D972,'Facturi emise'!$A$5:$A$1004,0)),0),SUMIFS($H$5:$H$1004,$N$5:$N$1004,N972,$D$5:$D$1004,D972,$I$5:$I$1004,I972)&gt;N(G972)),"Stornezi mai mult decât s-a facturat. ","")&amp;IF(AND(N(I972)&gt;0,N(I972)&lt;IFERROR(INDEX('Facturi emise'!$J$5:$J$1004,MATCH(N972&amp;"|"&amp;D972,'Facturi emise'!$A$5:$A$1004,0)),0)),"Reducere de preț pe unitate. ","")))</f>
        <v/>
      </c>
      <c r="N972" s="28" t="str">
        <f>IF(B972="","",IFERROR(INDEX('Registru stornări'!$D$5:$D$304,MATCH(B972,'Registru stornări'!$B$5:$B$304,0)),""))</f>
        <v/>
      </c>
    </row>
    <row r="973" spans="1:14" x14ac:dyDescent="0.2">
      <c r="A973" s="1" t="str">
        <f t="shared" si="45"/>
        <v/>
      </c>
      <c r="B973" s="9"/>
      <c r="C973" s="10" t="str">
        <f>IF(B973="","",COUNTIF(INDEX($B:$B,5):B973,B973))</f>
        <v/>
      </c>
      <c r="D973" s="9"/>
      <c r="E973" s="24" t="str">
        <f>IF(OR(N973="",D973=""),"",IFERROR(INDEX('Facturi emise'!$G$5:$G$1004,MATCH(N973&amp;"|"&amp;D973,'Facturi emise'!$A$5:$A$1004,0)),""))</f>
        <v/>
      </c>
      <c r="F973" s="10" t="str">
        <f>IF(OR(N973="",D973=""),"",IFERROR(INDEX('Facturi emise'!$H$5:$H$1004,MATCH(N973&amp;"|"&amp;D973,'Facturi emise'!$A$5:$A$1004,0)),""))</f>
        <v/>
      </c>
      <c r="G973" s="24" t="str">
        <f>IF(OR(N973="",D973=""),"",IFERROR(INDEX('Facturi emise'!$I$5:$I$1004,MATCH(N973&amp;"|"&amp;D973,'Facturi emise'!$A$5:$A$1004,0)),""))</f>
        <v/>
      </c>
      <c r="H973" s="6"/>
      <c r="I973" s="14" t="str">
        <f>IF(OR(N973="",D973=""),"",IFERROR(INDEX('Facturi emise'!$J$5:$J$1004,MATCH(N973&amp;"|"&amp;D973,'Facturi emise'!$A$5:$A$1004,0)),""))</f>
        <v/>
      </c>
      <c r="J973" s="25" t="str">
        <f>IF(OR(N973="",D973=""),"",IFERROR(INDEX('Facturi emise'!$K$5:$K$1004,MATCH(N973&amp;"|"&amp;D973,'Facturi emise'!$A$5:$A$1004,0)),""))</f>
        <v/>
      </c>
      <c r="K973" s="26" t="str">
        <f t="shared" si="46"/>
        <v/>
      </c>
      <c r="L973" s="26" t="str">
        <f t="shared" si="47"/>
        <v/>
      </c>
      <c r="M973" s="27" t="str">
        <f>IF(B973="","",TRIM(IF(N973="","Factura storno nu există în registru. ",IF(ISNA(MATCH(N973&amp;"|"&amp;D973,'Facturi emise'!$A$5:$A$1004,0)),"Linia nu există în factura inițială. ",""))&amp;IF(N(H973)&lt;=0,"Lipsește cantitatea stornată. ","")&amp;IF(AND(N(I973)=IFERROR(INDEX('Facturi emise'!$J$5:$J$1004,MATCH(N973&amp;"|"&amp;D973,'Facturi emise'!$A$5:$A$1004,0)),0),SUMIFS($H$5:$H$1004,$N$5:$N$1004,N973,$D$5:$D$1004,D973,$I$5:$I$1004,I973)&gt;N(G973)),"Stornezi mai mult decât s-a facturat. ","")&amp;IF(AND(N(I973)&gt;0,N(I973)&lt;IFERROR(INDEX('Facturi emise'!$J$5:$J$1004,MATCH(N973&amp;"|"&amp;D973,'Facturi emise'!$A$5:$A$1004,0)),0)),"Reducere de preț pe unitate. ","")))</f>
        <v/>
      </c>
      <c r="N973" s="28" t="str">
        <f>IF(B973="","",IFERROR(INDEX('Registru stornări'!$D$5:$D$304,MATCH(B973,'Registru stornări'!$B$5:$B$304,0)),""))</f>
        <v/>
      </c>
    </row>
    <row r="974" spans="1:14" x14ac:dyDescent="0.2">
      <c r="A974" s="1" t="str">
        <f t="shared" si="45"/>
        <v/>
      </c>
      <c r="B974" s="9"/>
      <c r="C974" s="10" t="str">
        <f>IF(B974="","",COUNTIF(INDEX($B:$B,5):B974,B974))</f>
        <v/>
      </c>
      <c r="D974" s="9"/>
      <c r="E974" s="24" t="str">
        <f>IF(OR(N974="",D974=""),"",IFERROR(INDEX('Facturi emise'!$G$5:$G$1004,MATCH(N974&amp;"|"&amp;D974,'Facturi emise'!$A$5:$A$1004,0)),""))</f>
        <v/>
      </c>
      <c r="F974" s="10" t="str">
        <f>IF(OR(N974="",D974=""),"",IFERROR(INDEX('Facturi emise'!$H$5:$H$1004,MATCH(N974&amp;"|"&amp;D974,'Facturi emise'!$A$5:$A$1004,0)),""))</f>
        <v/>
      </c>
      <c r="G974" s="24" t="str">
        <f>IF(OR(N974="",D974=""),"",IFERROR(INDEX('Facturi emise'!$I$5:$I$1004,MATCH(N974&amp;"|"&amp;D974,'Facturi emise'!$A$5:$A$1004,0)),""))</f>
        <v/>
      </c>
      <c r="H974" s="6"/>
      <c r="I974" s="14" t="str">
        <f>IF(OR(N974="",D974=""),"",IFERROR(INDEX('Facturi emise'!$J$5:$J$1004,MATCH(N974&amp;"|"&amp;D974,'Facturi emise'!$A$5:$A$1004,0)),""))</f>
        <v/>
      </c>
      <c r="J974" s="25" t="str">
        <f>IF(OR(N974="",D974=""),"",IFERROR(INDEX('Facturi emise'!$K$5:$K$1004,MATCH(N974&amp;"|"&amp;D974,'Facturi emise'!$A$5:$A$1004,0)),""))</f>
        <v/>
      </c>
      <c r="K974" s="26" t="str">
        <f t="shared" si="46"/>
        <v/>
      </c>
      <c r="L974" s="26" t="str">
        <f t="shared" si="47"/>
        <v/>
      </c>
      <c r="M974" s="27" t="str">
        <f>IF(B974="","",TRIM(IF(N974="","Factura storno nu există în registru. ",IF(ISNA(MATCH(N974&amp;"|"&amp;D974,'Facturi emise'!$A$5:$A$1004,0)),"Linia nu există în factura inițială. ",""))&amp;IF(N(H974)&lt;=0,"Lipsește cantitatea stornată. ","")&amp;IF(AND(N(I974)=IFERROR(INDEX('Facturi emise'!$J$5:$J$1004,MATCH(N974&amp;"|"&amp;D974,'Facturi emise'!$A$5:$A$1004,0)),0),SUMIFS($H$5:$H$1004,$N$5:$N$1004,N974,$D$5:$D$1004,D974,$I$5:$I$1004,I974)&gt;N(G974)),"Stornezi mai mult decât s-a facturat. ","")&amp;IF(AND(N(I974)&gt;0,N(I974)&lt;IFERROR(INDEX('Facturi emise'!$J$5:$J$1004,MATCH(N974&amp;"|"&amp;D974,'Facturi emise'!$A$5:$A$1004,0)),0)),"Reducere de preț pe unitate. ","")))</f>
        <v/>
      </c>
      <c r="N974" s="28" t="str">
        <f>IF(B974="","",IFERROR(INDEX('Registru stornări'!$D$5:$D$304,MATCH(B974,'Registru stornări'!$B$5:$B$304,0)),""))</f>
        <v/>
      </c>
    </row>
    <row r="975" spans="1:14" x14ac:dyDescent="0.2">
      <c r="A975" s="1" t="str">
        <f t="shared" si="45"/>
        <v/>
      </c>
      <c r="B975" s="9"/>
      <c r="C975" s="10" t="str">
        <f>IF(B975="","",COUNTIF(INDEX($B:$B,5):B975,B975))</f>
        <v/>
      </c>
      <c r="D975" s="9"/>
      <c r="E975" s="24" t="str">
        <f>IF(OR(N975="",D975=""),"",IFERROR(INDEX('Facturi emise'!$G$5:$G$1004,MATCH(N975&amp;"|"&amp;D975,'Facturi emise'!$A$5:$A$1004,0)),""))</f>
        <v/>
      </c>
      <c r="F975" s="10" t="str">
        <f>IF(OR(N975="",D975=""),"",IFERROR(INDEX('Facturi emise'!$H$5:$H$1004,MATCH(N975&amp;"|"&amp;D975,'Facturi emise'!$A$5:$A$1004,0)),""))</f>
        <v/>
      </c>
      <c r="G975" s="24" t="str">
        <f>IF(OR(N975="",D975=""),"",IFERROR(INDEX('Facturi emise'!$I$5:$I$1004,MATCH(N975&amp;"|"&amp;D975,'Facturi emise'!$A$5:$A$1004,0)),""))</f>
        <v/>
      </c>
      <c r="H975" s="6"/>
      <c r="I975" s="14" t="str">
        <f>IF(OR(N975="",D975=""),"",IFERROR(INDEX('Facturi emise'!$J$5:$J$1004,MATCH(N975&amp;"|"&amp;D975,'Facturi emise'!$A$5:$A$1004,0)),""))</f>
        <v/>
      </c>
      <c r="J975" s="25" t="str">
        <f>IF(OR(N975="",D975=""),"",IFERROR(INDEX('Facturi emise'!$K$5:$K$1004,MATCH(N975&amp;"|"&amp;D975,'Facturi emise'!$A$5:$A$1004,0)),""))</f>
        <v/>
      </c>
      <c r="K975" s="26" t="str">
        <f t="shared" si="46"/>
        <v/>
      </c>
      <c r="L975" s="26" t="str">
        <f t="shared" si="47"/>
        <v/>
      </c>
      <c r="M975" s="27" t="str">
        <f>IF(B975="","",TRIM(IF(N975="","Factura storno nu există în registru. ",IF(ISNA(MATCH(N975&amp;"|"&amp;D975,'Facturi emise'!$A$5:$A$1004,0)),"Linia nu există în factura inițială. ",""))&amp;IF(N(H975)&lt;=0,"Lipsește cantitatea stornată. ","")&amp;IF(AND(N(I975)=IFERROR(INDEX('Facturi emise'!$J$5:$J$1004,MATCH(N975&amp;"|"&amp;D975,'Facturi emise'!$A$5:$A$1004,0)),0),SUMIFS($H$5:$H$1004,$N$5:$N$1004,N975,$D$5:$D$1004,D975,$I$5:$I$1004,I975)&gt;N(G975)),"Stornezi mai mult decât s-a facturat. ","")&amp;IF(AND(N(I975)&gt;0,N(I975)&lt;IFERROR(INDEX('Facturi emise'!$J$5:$J$1004,MATCH(N975&amp;"|"&amp;D975,'Facturi emise'!$A$5:$A$1004,0)),0)),"Reducere de preț pe unitate. ","")))</f>
        <v/>
      </c>
      <c r="N975" s="28" t="str">
        <f>IF(B975="","",IFERROR(INDEX('Registru stornări'!$D$5:$D$304,MATCH(B975,'Registru stornări'!$B$5:$B$304,0)),""))</f>
        <v/>
      </c>
    </row>
    <row r="976" spans="1:14" x14ac:dyDescent="0.2">
      <c r="A976" s="1" t="str">
        <f t="shared" si="45"/>
        <v/>
      </c>
      <c r="B976" s="9"/>
      <c r="C976" s="10" t="str">
        <f>IF(B976="","",COUNTIF(INDEX($B:$B,5):B976,B976))</f>
        <v/>
      </c>
      <c r="D976" s="9"/>
      <c r="E976" s="24" t="str">
        <f>IF(OR(N976="",D976=""),"",IFERROR(INDEX('Facturi emise'!$G$5:$G$1004,MATCH(N976&amp;"|"&amp;D976,'Facturi emise'!$A$5:$A$1004,0)),""))</f>
        <v/>
      </c>
      <c r="F976" s="10" t="str">
        <f>IF(OR(N976="",D976=""),"",IFERROR(INDEX('Facturi emise'!$H$5:$H$1004,MATCH(N976&amp;"|"&amp;D976,'Facturi emise'!$A$5:$A$1004,0)),""))</f>
        <v/>
      </c>
      <c r="G976" s="24" t="str">
        <f>IF(OR(N976="",D976=""),"",IFERROR(INDEX('Facturi emise'!$I$5:$I$1004,MATCH(N976&amp;"|"&amp;D976,'Facturi emise'!$A$5:$A$1004,0)),""))</f>
        <v/>
      </c>
      <c r="H976" s="6"/>
      <c r="I976" s="14" t="str">
        <f>IF(OR(N976="",D976=""),"",IFERROR(INDEX('Facturi emise'!$J$5:$J$1004,MATCH(N976&amp;"|"&amp;D976,'Facturi emise'!$A$5:$A$1004,0)),""))</f>
        <v/>
      </c>
      <c r="J976" s="25" t="str">
        <f>IF(OR(N976="",D976=""),"",IFERROR(INDEX('Facturi emise'!$K$5:$K$1004,MATCH(N976&amp;"|"&amp;D976,'Facturi emise'!$A$5:$A$1004,0)),""))</f>
        <v/>
      </c>
      <c r="K976" s="26" t="str">
        <f t="shared" si="46"/>
        <v/>
      </c>
      <c r="L976" s="26" t="str">
        <f t="shared" si="47"/>
        <v/>
      </c>
      <c r="M976" s="27" t="str">
        <f>IF(B976="","",TRIM(IF(N976="","Factura storno nu există în registru. ",IF(ISNA(MATCH(N976&amp;"|"&amp;D976,'Facturi emise'!$A$5:$A$1004,0)),"Linia nu există în factura inițială. ",""))&amp;IF(N(H976)&lt;=0,"Lipsește cantitatea stornată. ","")&amp;IF(AND(N(I976)=IFERROR(INDEX('Facturi emise'!$J$5:$J$1004,MATCH(N976&amp;"|"&amp;D976,'Facturi emise'!$A$5:$A$1004,0)),0),SUMIFS($H$5:$H$1004,$N$5:$N$1004,N976,$D$5:$D$1004,D976,$I$5:$I$1004,I976)&gt;N(G976)),"Stornezi mai mult decât s-a facturat. ","")&amp;IF(AND(N(I976)&gt;0,N(I976)&lt;IFERROR(INDEX('Facturi emise'!$J$5:$J$1004,MATCH(N976&amp;"|"&amp;D976,'Facturi emise'!$A$5:$A$1004,0)),0)),"Reducere de preț pe unitate. ","")))</f>
        <v/>
      </c>
      <c r="N976" s="28" t="str">
        <f>IF(B976="","",IFERROR(INDEX('Registru stornări'!$D$5:$D$304,MATCH(B976,'Registru stornări'!$B$5:$B$304,0)),""))</f>
        <v/>
      </c>
    </row>
    <row r="977" spans="1:14" x14ac:dyDescent="0.2">
      <c r="A977" s="1" t="str">
        <f t="shared" si="45"/>
        <v/>
      </c>
      <c r="B977" s="9"/>
      <c r="C977" s="10" t="str">
        <f>IF(B977="","",COUNTIF(INDEX($B:$B,5):B977,B977))</f>
        <v/>
      </c>
      <c r="D977" s="9"/>
      <c r="E977" s="24" t="str">
        <f>IF(OR(N977="",D977=""),"",IFERROR(INDEX('Facturi emise'!$G$5:$G$1004,MATCH(N977&amp;"|"&amp;D977,'Facturi emise'!$A$5:$A$1004,0)),""))</f>
        <v/>
      </c>
      <c r="F977" s="10" t="str">
        <f>IF(OR(N977="",D977=""),"",IFERROR(INDEX('Facturi emise'!$H$5:$H$1004,MATCH(N977&amp;"|"&amp;D977,'Facturi emise'!$A$5:$A$1004,0)),""))</f>
        <v/>
      </c>
      <c r="G977" s="24" t="str">
        <f>IF(OR(N977="",D977=""),"",IFERROR(INDEX('Facturi emise'!$I$5:$I$1004,MATCH(N977&amp;"|"&amp;D977,'Facturi emise'!$A$5:$A$1004,0)),""))</f>
        <v/>
      </c>
      <c r="H977" s="6"/>
      <c r="I977" s="14" t="str">
        <f>IF(OR(N977="",D977=""),"",IFERROR(INDEX('Facturi emise'!$J$5:$J$1004,MATCH(N977&amp;"|"&amp;D977,'Facturi emise'!$A$5:$A$1004,0)),""))</f>
        <v/>
      </c>
      <c r="J977" s="25" t="str">
        <f>IF(OR(N977="",D977=""),"",IFERROR(INDEX('Facturi emise'!$K$5:$K$1004,MATCH(N977&amp;"|"&amp;D977,'Facturi emise'!$A$5:$A$1004,0)),""))</f>
        <v/>
      </c>
      <c r="K977" s="26" t="str">
        <f t="shared" si="46"/>
        <v/>
      </c>
      <c r="L977" s="26" t="str">
        <f t="shared" si="47"/>
        <v/>
      </c>
      <c r="M977" s="27" t="str">
        <f>IF(B977="","",TRIM(IF(N977="","Factura storno nu există în registru. ",IF(ISNA(MATCH(N977&amp;"|"&amp;D977,'Facturi emise'!$A$5:$A$1004,0)),"Linia nu există în factura inițială. ",""))&amp;IF(N(H977)&lt;=0,"Lipsește cantitatea stornată. ","")&amp;IF(AND(N(I977)=IFERROR(INDEX('Facturi emise'!$J$5:$J$1004,MATCH(N977&amp;"|"&amp;D977,'Facturi emise'!$A$5:$A$1004,0)),0),SUMIFS($H$5:$H$1004,$N$5:$N$1004,N977,$D$5:$D$1004,D977,$I$5:$I$1004,I977)&gt;N(G977)),"Stornezi mai mult decât s-a facturat. ","")&amp;IF(AND(N(I977)&gt;0,N(I977)&lt;IFERROR(INDEX('Facturi emise'!$J$5:$J$1004,MATCH(N977&amp;"|"&amp;D977,'Facturi emise'!$A$5:$A$1004,0)),0)),"Reducere de preț pe unitate. ","")))</f>
        <v/>
      </c>
      <c r="N977" s="28" t="str">
        <f>IF(B977="","",IFERROR(INDEX('Registru stornări'!$D$5:$D$304,MATCH(B977,'Registru stornări'!$B$5:$B$304,0)),""))</f>
        <v/>
      </c>
    </row>
    <row r="978" spans="1:14" x14ac:dyDescent="0.2">
      <c r="A978" s="1" t="str">
        <f t="shared" si="45"/>
        <v/>
      </c>
      <c r="B978" s="9"/>
      <c r="C978" s="10" t="str">
        <f>IF(B978="","",COUNTIF(INDEX($B:$B,5):B978,B978))</f>
        <v/>
      </c>
      <c r="D978" s="9"/>
      <c r="E978" s="24" t="str">
        <f>IF(OR(N978="",D978=""),"",IFERROR(INDEX('Facturi emise'!$G$5:$G$1004,MATCH(N978&amp;"|"&amp;D978,'Facturi emise'!$A$5:$A$1004,0)),""))</f>
        <v/>
      </c>
      <c r="F978" s="10" t="str">
        <f>IF(OR(N978="",D978=""),"",IFERROR(INDEX('Facturi emise'!$H$5:$H$1004,MATCH(N978&amp;"|"&amp;D978,'Facturi emise'!$A$5:$A$1004,0)),""))</f>
        <v/>
      </c>
      <c r="G978" s="24" t="str">
        <f>IF(OR(N978="",D978=""),"",IFERROR(INDEX('Facturi emise'!$I$5:$I$1004,MATCH(N978&amp;"|"&amp;D978,'Facturi emise'!$A$5:$A$1004,0)),""))</f>
        <v/>
      </c>
      <c r="H978" s="6"/>
      <c r="I978" s="14" t="str">
        <f>IF(OR(N978="",D978=""),"",IFERROR(INDEX('Facturi emise'!$J$5:$J$1004,MATCH(N978&amp;"|"&amp;D978,'Facturi emise'!$A$5:$A$1004,0)),""))</f>
        <v/>
      </c>
      <c r="J978" s="25" t="str">
        <f>IF(OR(N978="",D978=""),"",IFERROR(INDEX('Facturi emise'!$K$5:$K$1004,MATCH(N978&amp;"|"&amp;D978,'Facturi emise'!$A$5:$A$1004,0)),""))</f>
        <v/>
      </c>
      <c r="K978" s="26" t="str">
        <f t="shared" si="46"/>
        <v/>
      </c>
      <c r="L978" s="26" t="str">
        <f t="shared" si="47"/>
        <v/>
      </c>
      <c r="M978" s="27" t="str">
        <f>IF(B978="","",TRIM(IF(N978="","Factura storno nu există în registru. ",IF(ISNA(MATCH(N978&amp;"|"&amp;D978,'Facturi emise'!$A$5:$A$1004,0)),"Linia nu există în factura inițială. ",""))&amp;IF(N(H978)&lt;=0,"Lipsește cantitatea stornată. ","")&amp;IF(AND(N(I978)=IFERROR(INDEX('Facturi emise'!$J$5:$J$1004,MATCH(N978&amp;"|"&amp;D978,'Facturi emise'!$A$5:$A$1004,0)),0),SUMIFS($H$5:$H$1004,$N$5:$N$1004,N978,$D$5:$D$1004,D978,$I$5:$I$1004,I978)&gt;N(G978)),"Stornezi mai mult decât s-a facturat. ","")&amp;IF(AND(N(I978)&gt;0,N(I978)&lt;IFERROR(INDEX('Facturi emise'!$J$5:$J$1004,MATCH(N978&amp;"|"&amp;D978,'Facturi emise'!$A$5:$A$1004,0)),0)),"Reducere de preț pe unitate. ","")))</f>
        <v/>
      </c>
      <c r="N978" s="28" t="str">
        <f>IF(B978="","",IFERROR(INDEX('Registru stornări'!$D$5:$D$304,MATCH(B978,'Registru stornări'!$B$5:$B$304,0)),""))</f>
        <v/>
      </c>
    </row>
    <row r="979" spans="1:14" x14ac:dyDescent="0.2">
      <c r="A979" s="1" t="str">
        <f t="shared" si="45"/>
        <v/>
      </c>
      <c r="B979" s="9"/>
      <c r="C979" s="10" t="str">
        <f>IF(B979="","",COUNTIF(INDEX($B:$B,5):B979,B979))</f>
        <v/>
      </c>
      <c r="D979" s="9"/>
      <c r="E979" s="24" t="str">
        <f>IF(OR(N979="",D979=""),"",IFERROR(INDEX('Facturi emise'!$G$5:$G$1004,MATCH(N979&amp;"|"&amp;D979,'Facturi emise'!$A$5:$A$1004,0)),""))</f>
        <v/>
      </c>
      <c r="F979" s="10" t="str">
        <f>IF(OR(N979="",D979=""),"",IFERROR(INDEX('Facturi emise'!$H$5:$H$1004,MATCH(N979&amp;"|"&amp;D979,'Facturi emise'!$A$5:$A$1004,0)),""))</f>
        <v/>
      </c>
      <c r="G979" s="24" t="str">
        <f>IF(OR(N979="",D979=""),"",IFERROR(INDEX('Facturi emise'!$I$5:$I$1004,MATCH(N979&amp;"|"&amp;D979,'Facturi emise'!$A$5:$A$1004,0)),""))</f>
        <v/>
      </c>
      <c r="H979" s="6"/>
      <c r="I979" s="14" t="str">
        <f>IF(OR(N979="",D979=""),"",IFERROR(INDEX('Facturi emise'!$J$5:$J$1004,MATCH(N979&amp;"|"&amp;D979,'Facturi emise'!$A$5:$A$1004,0)),""))</f>
        <v/>
      </c>
      <c r="J979" s="25" t="str">
        <f>IF(OR(N979="",D979=""),"",IFERROR(INDEX('Facturi emise'!$K$5:$K$1004,MATCH(N979&amp;"|"&amp;D979,'Facturi emise'!$A$5:$A$1004,0)),""))</f>
        <v/>
      </c>
      <c r="K979" s="26" t="str">
        <f t="shared" si="46"/>
        <v/>
      </c>
      <c r="L979" s="26" t="str">
        <f t="shared" si="47"/>
        <v/>
      </c>
      <c r="M979" s="27" t="str">
        <f>IF(B979="","",TRIM(IF(N979="","Factura storno nu există în registru. ",IF(ISNA(MATCH(N979&amp;"|"&amp;D979,'Facturi emise'!$A$5:$A$1004,0)),"Linia nu există în factura inițială. ",""))&amp;IF(N(H979)&lt;=0,"Lipsește cantitatea stornată. ","")&amp;IF(AND(N(I979)=IFERROR(INDEX('Facturi emise'!$J$5:$J$1004,MATCH(N979&amp;"|"&amp;D979,'Facturi emise'!$A$5:$A$1004,0)),0),SUMIFS($H$5:$H$1004,$N$5:$N$1004,N979,$D$5:$D$1004,D979,$I$5:$I$1004,I979)&gt;N(G979)),"Stornezi mai mult decât s-a facturat. ","")&amp;IF(AND(N(I979)&gt;0,N(I979)&lt;IFERROR(INDEX('Facturi emise'!$J$5:$J$1004,MATCH(N979&amp;"|"&amp;D979,'Facturi emise'!$A$5:$A$1004,0)),0)),"Reducere de preț pe unitate. ","")))</f>
        <v/>
      </c>
      <c r="N979" s="28" t="str">
        <f>IF(B979="","",IFERROR(INDEX('Registru stornări'!$D$5:$D$304,MATCH(B979,'Registru stornări'!$B$5:$B$304,0)),""))</f>
        <v/>
      </c>
    </row>
    <row r="980" spans="1:14" x14ac:dyDescent="0.2">
      <c r="A980" s="1" t="str">
        <f t="shared" si="45"/>
        <v/>
      </c>
      <c r="B980" s="9"/>
      <c r="C980" s="10" t="str">
        <f>IF(B980="","",COUNTIF(INDEX($B:$B,5):B980,B980))</f>
        <v/>
      </c>
      <c r="D980" s="9"/>
      <c r="E980" s="24" t="str">
        <f>IF(OR(N980="",D980=""),"",IFERROR(INDEX('Facturi emise'!$G$5:$G$1004,MATCH(N980&amp;"|"&amp;D980,'Facturi emise'!$A$5:$A$1004,0)),""))</f>
        <v/>
      </c>
      <c r="F980" s="10" t="str">
        <f>IF(OR(N980="",D980=""),"",IFERROR(INDEX('Facturi emise'!$H$5:$H$1004,MATCH(N980&amp;"|"&amp;D980,'Facturi emise'!$A$5:$A$1004,0)),""))</f>
        <v/>
      </c>
      <c r="G980" s="24" t="str">
        <f>IF(OR(N980="",D980=""),"",IFERROR(INDEX('Facturi emise'!$I$5:$I$1004,MATCH(N980&amp;"|"&amp;D980,'Facturi emise'!$A$5:$A$1004,0)),""))</f>
        <v/>
      </c>
      <c r="H980" s="6"/>
      <c r="I980" s="14" t="str">
        <f>IF(OR(N980="",D980=""),"",IFERROR(INDEX('Facturi emise'!$J$5:$J$1004,MATCH(N980&amp;"|"&amp;D980,'Facturi emise'!$A$5:$A$1004,0)),""))</f>
        <v/>
      </c>
      <c r="J980" s="25" t="str">
        <f>IF(OR(N980="",D980=""),"",IFERROR(INDEX('Facturi emise'!$K$5:$K$1004,MATCH(N980&amp;"|"&amp;D980,'Facturi emise'!$A$5:$A$1004,0)),""))</f>
        <v/>
      </c>
      <c r="K980" s="26" t="str">
        <f t="shared" si="46"/>
        <v/>
      </c>
      <c r="L980" s="26" t="str">
        <f t="shared" si="47"/>
        <v/>
      </c>
      <c r="M980" s="27" t="str">
        <f>IF(B980="","",TRIM(IF(N980="","Factura storno nu există în registru. ",IF(ISNA(MATCH(N980&amp;"|"&amp;D980,'Facturi emise'!$A$5:$A$1004,0)),"Linia nu există în factura inițială. ",""))&amp;IF(N(H980)&lt;=0,"Lipsește cantitatea stornată. ","")&amp;IF(AND(N(I980)=IFERROR(INDEX('Facturi emise'!$J$5:$J$1004,MATCH(N980&amp;"|"&amp;D980,'Facturi emise'!$A$5:$A$1004,0)),0),SUMIFS($H$5:$H$1004,$N$5:$N$1004,N980,$D$5:$D$1004,D980,$I$5:$I$1004,I980)&gt;N(G980)),"Stornezi mai mult decât s-a facturat. ","")&amp;IF(AND(N(I980)&gt;0,N(I980)&lt;IFERROR(INDEX('Facturi emise'!$J$5:$J$1004,MATCH(N980&amp;"|"&amp;D980,'Facturi emise'!$A$5:$A$1004,0)),0)),"Reducere de preț pe unitate. ","")))</f>
        <v/>
      </c>
      <c r="N980" s="28" t="str">
        <f>IF(B980="","",IFERROR(INDEX('Registru stornări'!$D$5:$D$304,MATCH(B980,'Registru stornări'!$B$5:$B$304,0)),""))</f>
        <v/>
      </c>
    </row>
    <row r="981" spans="1:14" x14ac:dyDescent="0.2">
      <c r="A981" s="1" t="str">
        <f t="shared" si="45"/>
        <v/>
      </c>
      <c r="B981" s="9"/>
      <c r="C981" s="10" t="str">
        <f>IF(B981="","",COUNTIF(INDEX($B:$B,5):B981,B981))</f>
        <v/>
      </c>
      <c r="D981" s="9"/>
      <c r="E981" s="24" t="str">
        <f>IF(OR(N981="",D981=""),"",IFERROR(INDEX('Facturi emise'!$G$5:$G$1004,MATCH(N981&amp;"|"&amp;D981,'Facturi emise'!$A$5:$A$1004,0)),""))</f>
        <v/>
      </c>
      <c r="F981" s="10" t="str">
        <f>IF(OR(N981="",D981=""),"",IFERROR(INDEX('Facturi emise'!$H$5:$H$1004,MATCH(N981&amp;"|"&amp;D981,'Facturi emise'!$A$5:$A$1004,0)),""))</f>
        <v/>
      </c>
      <c r="G981" s="24" t="str">
        <f>IF(OR(N981="",D981=""),"",IFERROR(INDEX('Facturi emise'!$I$5:$I$1004,MATCH(N981&amp;"|"&amp;D981,'Facturi emise'!$A$5:$A$1004,0)),""))</f>
        <v/>
      </c>
      <c r="H981" s="6"/>
      <c r="I981" s="14" t="str">
        <f>IF(OR(N981="",D981=""),"",IFERROR(INDEX('Facturi emise'!$J$5:$J$1004,MATCH(N981&amp;"|"&amp;D981,'Facturi emise'!$A$5:$A$1004,0)),""))</f>
        <v/>
      </c>
      <c r="J981" s="25" t="str">
        <f>IF(OR(N981="",D981=""),"",IFERROR(INDEX('Facturi emise'!$K$5:$K$1004,MATCH(N981&amp;"|"&amp;D981,'Facturi emise'!$A$5:$A$1004,0)),""))</f>
        <v/>
      </c>
      <c r="K981" s="26" t="str">
        <f t="shared" si="46"/>
        <v/>
      </c>
      <c r="L981" s="26" t="str">
        <f t="shared" si="47"/>
        <v/>
      </c>
      <c r="M981" s="27" t="str">
        <f>IF(B981="","",TRIM(IF(N981="","Factura storno nu există în registru. ",IF(ISNA(MATCH(N981&amp;"|"&amp;D981,'Facturi emise'!$A$5:$A$1004,0)),"Linia nu există în factura inițială. ",""))&amp;IF(N(H981)&lt;=0,"Lipsește cantitatea stornată. ","")&amp;IF(AND(N(I981)=IFERROR(INDEX('Facturi emise'!$J$5:$J$1004,MATCH(N981&amp;"|"&amp;D981,'Facturi emise'!$A$5:$A$1004,0)),0),SUMIFS($H$5:$H$1004,$N$5:$N$1004,N981,$D$5:$D$1004,D981,$I$5:$I$1004,I981)&gt;N(G981)),"Stornezi mai mult decât s-a facturat. ","")&amp;IF(AND(N(I981)&gt;0,N(I981)&lt;IFERROR(INDEX('Facturi emise'!$J$5:$J$1004,MATCH(N981&amp;"|"&amp;D981,'Facturi emise'!$A$5:$A$1004,0)),0)),"Reducere de preț pe unitate. ","")))</f>
        <v/>
      </c>
      <c r="N981" s="28" t="str">
        <f>IF(B981="","",IFERROR(INDEX('Registru stornări'!$D$5:$D$304,MATCH(B981,'Registru stornări'!$B$5:$B$304,0)),""))</f>
        <v/>
      </c>
    </row>
    <row r="982" spans="1:14" x14ac:dyDescent="0.2">
      <c r="A982" s="1" t="str">
        <f t="shared" si="45"/>
        <v/>
      </c>
      <c r="B982" s="9"/>
      <c r="C982" s="10" t="str">
        <f>IF(B982="","",COUNTIF(INDEX($B:$B,5):B982,B982))</f>
        <v/>
      </c>
      <c r="D982" s="9"/>
      <c r="E982" s="24" t="str">
        <f>IF(OR(N982="",D982=""),"",IFERROR(INDEX('Facturi emise'!$G$5:$G$1004,MATCH(N982&amp;"|"&amp;D982,'Facturi emise'!$A$5:$A$1004,0)),""))</f>
        <v/>
      </c>
      <c r="F982" s="10" t="str">
        <f>IF(OR(N982="",D982=""),"",IFERROR(INDEX('Facturi emise'!$H$5:$H$1004,MATCH(N982&amp;"|"&amp;D982,'Facturi emise'!$A$5:$A$1004,0)),""))</f>
        <v/>
      </c>
      <c r="G982" s="24" t="str">
        <f>IF(OR(N982="",D982=""),"",IFERROR(INDEX('Facturi emise'!$I$5:$I$1004,MATCH(N982&amp;"|"&amp;D982,'Facturi emise'!$A$5:$A$1004,0)),""))</f>
        <v/>
      </c>
      <c r="H982" s="6"/>
      <c r="I982" s="14" t="str">
        <f>IF(OR(N982="",D982=""),"",IFERROR(INDEX('Facturi emise'!$J$5:$J$1004,MATCH(N982&amp;"|"&amp;D982,'Facturi emise'!$A$5:$A$1004,0)),""))</f>
        <v/>
      </c>
      <c r="J982" s="25" t="str">
        <f>IF(OR(N982="",D982=""),"",IFERROR(INDEX('Facturi emise'!$K$5:$K$1004,MATCH(N982&amp;"|"&amp;D982,'Facturi emise'!$A$5:$A$1004,0)),""))</f>
        <v/>
      </c>
      <c r="K982" s="26" t="str">
        <f t="shared" si="46"/>
        <v/>
      </c>
      <c r="L982" s="26" t="str">
        <f t="shared" si="47"/>
        <v/>
      </c>
      <c r="M982" s="27" t="str">
        <f>IF(B982="","",TRIM(IF(N982="","Factura storno nu există în registru. ",IF(ISNA(MATCH(N982&amp;"|"&amp;D982,'Facturi emise'!$A$5:$A$1004,0)),"Linia nu există în factura inițială. ",""))&amp;IF(N(H982)&lt;=0,"Lipsește cantitatea stornată. ","")&amp;IF(AND(N(I982)=IFERROR(INDEX('Facturi emise'!$J$5:$J$1004,MATCH(N982&amp;"|"&amp;D982,'Facturi emise'!$A$5:$A$1004,0)),0),SUMIFS($H$5:$H$1004,$N$5:$N$1004,N982,$D$5:$D$1004,D982,$I$5:$I$1004,I982)&gt;N(G982)),"Stornezi mai mult decât s-a facturat. ","")&amp;IF(AND(N(I982)&gt;0,N(I982)&lt;IFERROR(INDEX('Facturi emise'!$J$5:$J$1004,MATCH(N982&amp;"|"&amp;D982,'Facturi emise'!$A$5:$A$1004,0)),0)),"Reducere de preț pe unitate. ","")))</f>
        <v/>
      </c>
      <c r="N982" s="28" t="str">
        <f>IF(B982="","",IFERROR(INDEX('Registru stornări'!$D$5:$D$304,MATCH(B982,'Registru stornări'!$B$5:$B$304,0)),""))</f>
        <v/>
      </c>
    </row>
    <row r="983" spans="1:14" x14ac:dyDescent="0.2">
      <c r="A983" s="1" t="str">
        <f t="shared" si="45"/>
        <v/>
      </c>
      <c r="B983" s="9"/>
      <c r="C983" s="10" t="str">
        <f>IF(B983="","",COUNTIF(INDEX($B:$B,5):B983,B983))</f>
        <v/>
      </c>
      <c r="D983" s="9"/>
      <c r="E983" s="24" t="str">
        <f>IF(OR(N983="",D983=""),"",IFERROR(INDEX('Facturi emise'!$G$5:$G$1004,MATCH(N983&amp;"|"&amp;D983,'Facturi emise'!$A$5:$A$1004,0)),""))</f>
        <v/>
      </c>
      <c r="F983" s="10" t="str">
        <f>IF(OR(N983="",D983=""),"",IFERROR(INDEX('Facturi emise'!$H$5:$H$1004,MATCH(N983&amp;"|"&amp;D983,'Facturi emise'!$A$5:$A$1004,0)),""))</f>
        <v/>
      </c>
      <c r="G983" s="24" t="str">
        <f>IF(OR(N983="",D983=""),"",IFERROR(INDEX('Facturi emise'!$I$5:$I$1004,MATCH(N983&amp;"|"&amp;D983,'Facturi emise'!$A$5:$A$1004,0)),""))</f>
        <v/>
      </c>
      <c r="H983" s="6"/>
      <c r="I983" s="14" t="str">
        <f>IF(OR(N983="",D983=""),"",IFERROR(INDEX('Facturi emise'!$J$5:$J$1004,MATCH(N983&amp;"|"&amp;D983,'Facturi emise'!$A$5:$A$1004,0)),""))</f>
        <v/>
      </c>
      <c r="J983" s="25" t="str">
        <f>IF(OR(N983="",D983=""),"",IFERROR(INDEX('Facturi emise'!$K$5:$K$1004,MATCH(N983&amp;"|"&amp;D983,'Facturi emise'!$A$5:$A$1004,0)),""))</f>
        <v/>
      </c>
      <c r="K983" s="26" t="str">
        <f t="shared" si="46"/>
        <v/>
      </c>
      <c r="L983" s="26" t="str">
        <f t="shared" si="47"/>
        <v/>
      </c>
      <c r="M983" s="27" t="str">
        <f>IF(B983="","",TRIM(IF(N983="","Factura storno nu există în registru. ",IF(ISNA(MATCH(N983&amp;"|"&amp;D983,'Facturi emise'!$A$5:$A$1004,0)),"Linia nu există în factura inițială. ",""))&amp;IF(N(H983)&lt;=0,"Lipsește cantitatea stornată. ","")&amp;IF(AND(N(I983)=IFERROR(INDEX('Facturi emise'!$J$5:$J$1004,MATCH(N983&amp;"|"&amp;D983,'Facturi emise'!$A$5:$A$1004,0)),0),SUMIFS($H$5:$H$1004,$N$5:$N$1004,N983,$D$5:$D$1004,D983,$I$5:$I$1004,I983)&gt;N(G983)),"Stornezi mai mult decât s-a facturat. ","")&amp;IF(AND(N(I983)&gt;0,N(I983)&lt;IFERROR(INDEX('Facturi emise'!$J$5:$J$1004,MATCH(N983&amp;"|"&amp;D983,'Facturi emise'!$A$5:$A$1004,0)),0)),"Reducere de preț pe unitate. ","")))</f>
        <v/>
      </c>
      <c r="N983" s="28" t="str">
        <f>IF(B983="","",IFERROR(INDEX('Registru stornări'!$D$5:$D$304,MATCH(B983,'Registru stornări'!$B$5:$B$304,0)),""))</f>
        <v/>
      </c>
    </row>
    <row r="984" spans="1:14" x14ac:dyDescent="0.2">
      <c r="A984" s="1" t="str">
        <f t="shared" si="45"/>
        <v/>
      </c>
      <c r="B984" s="9"/>
      <c r="C984" s="10" t="str">
        <f>IF(B984="","",COUNTIF(INDEX($B:$B,5):B984,B984))</f>
        <v/>
      </c>
      <c r="D984" s="9"/>
      <c r="E984" s="24" t="str">
        <f>IF(OR(N984="",D984=""),"",IFERROR(INDEX('Facturi emise'!$G$5:$G$1004,MATCH(N984&amp;"|"&amp;D984,'Facturi emise'!$A$5:$A$1004,0)),""))</f>
        <v/>
      </c>
      <c r="F984" s="10" t="str">
        <f>IF(OR(N984="",D984=""),"",IFERROR(INDEX('Facturi emise'!$H$5:$H$1004,MATCH(N984&amp;"|"&amp;D984,'Facturi emise'!$A$5:$A$1004,0)),""))</f>
        <v/>
      </c>
      <c r="G984" s="24" t="str">
        <f>IF(OR(N984="",D984=""),"",IFERROR(INDEX('Facturi emise'!$I$5:$I$1004,MATCH(N984&amp;"|"&amp;D984,'Facturi emise'!$A$5:$A$1004,0)),""))</f>
        <v/>
      </c>
      <c r="H984" s="6"/>
      <c r="I984" s="14" t="str">
        <f>IF(OR(N984="",D984=""),"",IFERROR(INDEX('Facturi emise'!$J$5:$J$1004,MATCH(N984&amp;"|"&amp;D984,'Facturi emise'!$A$5:$A$1004,0)),""))</f>
        <v/>
      </c>
      <c r="J984" s="25" t="str">
        <f>IF(OR(N984="",D984=""),"",IFERROR(INDEX('Facturi emise'!$K$5:$K$1004,MATCH(N984&amp;"|"&amp;D984,'Facturi emise'!$A$5:$A$1004,0)),""))</f>
        <v/>
      </c>
      <c r="K984" s="26" t="str">
        <f t="shared" si="46"/>
        <v/>
      </c>
      <c r="L984" s="26" t="str">
        <f t="shared" si="47"/>
        <v/>
      </c>
      <c r="M984" s="27" t="str">
        <f>IF(B984="","",TRIM(IF(N984="","Factura storno nu există în registru. ",IF(ISNA(MATCH(N984&amp;"|"&amp;D984,'Facturi emise'!$A$5:$A$1004,0)),"Linia nu există în factura inițială. ",""))&amp;IF(N(H984)&lt;=0,"Lipsește cantitatea stornată. ","")&amp;IF(AND(N(I984)=IFERROR(INDEX('Facturi emise'!$J$5:$J$1004,MATCH(N984&amp;"|"&amp;D984,'Facturi emise'!$A$5:$A$1004,0)),0),SUMIFS($H$5:$H$1004,$N$5:$N$1004,N984,$D$5:$D$1004,D984,$I$5:$I$1004,I984)&gt;N(G984)),"Stornezi mai mult decât s-a facturat. ","")&amp;IF(AND(N(I984)&gt;0,N(I984)&lt;IFERROR(INDEX('Facturi emise'!$J$5:$J$1004,MATCH(N984&amp;"|"&amp;D984,'Facturi emise'!$A$5:$A$1004,0)),0)),"Reducere de preț pe unitate. ","")))</f>
        <v/>
      </c>
      <c r="N984" s="28" t="str">
        <f>IF(B984="","",IFERROR(INDEX('Registru stornări'!$D$5:$D$304,MATCH(B984,'Registru stornări'!$B$5:$B$304,0)),""))</f>
        <v/>
      </c>
    </row>
    <row r="985" spans="1:14" x14ac:dyDescent="0.2">
      <c r="A985" s="1" t="str">
        <f t="shared" si="45"/>
        <v/>
      </c>
      <c r="B985" s="9"/>
      <c r="C985" s="10" t="str">
        <f>IF(B985="","",COUNTIF(INDEX($B:$B,5):B985,B985))</f>
        <v/>
      </c>
      <c r="D985" s="9"/>
      <c r="E985" s="24" t="str">
        <f>IF(OR(N985="",D985=""),"",IFERROR(INDEX('Facturi emise'!$G$5:$G$1004,MATCH(N985&amp;"|"&amp;D985,'Facturi emise'!$A$5:$A$1004,0)),""))</f>
        <v/>
      </c>
      <c r="F985" s="10" t="str">
        <f>IF(OR(N985="",D985=""),"",IFERROR(INDEX('Facturi emise'!$H$5:$H$1004,MATCH(N985&amp;"|"&amp;D985,'Facturi emise'!$A$5:$A$1004,0)),""))</f>
        <v/>
      </c>
      <c r="G985" s="24" t="str">
        <f>IF(OR(N985="",D985=""),"",IFERROR(INDEX('Facturi emise'!$I$5:$I$1004,MATCH(N985&amp;"|"&amp;D985,'Facturi emise'!$A$5:$A$1004,0)),""))</f>
        <v/>
      </c>
      <c r="H985" s="6"/>
      <c r="I985" s="14" t="str">
        <f>IF(OR(N985="",D985=""),"",IFERROR(INDEX('Facturi emise'!$J$5:$J$1004,MATCH(N985&amp;"|"&amp;D985,'Facturi emise'!$A$5:$A$1004,0)),""))</f>
        <v/>
      </c>
      <c r="J985" s="25" t="str">
        <f>IF(OR(N985="",D985=""),"",IFERROR(INDEX('Facturi emise'!$K$5:$K$1004,MATCH(N985&amp;"|"&amp;D985,'Facturi emise'!$A$5:$A$1004,0)),""))</f>
        <v/>
      </c>
      <c r="K985" s="26" t="str">
        <f t="shared" si="46"/>
        <v/>
      </c>
      <c r="L985" s="26" t="str">
        <f t="shared" si="47"/>
        <v/>
      </c>
      <c r="M985" s="27" t="str">
        <f>IF(B985="","",TRIM(IF(N985="","Factura storno nu există în registru. ",IF(ISNA(MATCH(N985&amp;"|"&amp;D985,'Facturi emise'!$A$5:$A$1004,0)),"Linia nu există în factura inițială. ",""))&amp;IF(N(H985)&lt;=0,"Lipsește cantitatea stornată. ","")&amp;IF(AND(N(I985)=IFERROR(INDEX('Facturi emise'!$J$5:$J$1004,MATCH(N985&amp;"|"&amp;D985,'Facturi emise'!$A$5:$A$1004,0)),0),SUMIFS($H$5:$H$1004,$N$5:$N$1004,N985,$D$5:$D$1004,D985,$I$5:$I$1004,I985)&gt;N(G985)),"Stornezi mai mult decât s-a facturat. ","")&amp;IF(AND(N(I985)&gt;0,N(I985)&lt;IFERROR(INDEX('Facturi emise'!$J$5:$J$1004,MATCH(N985&amp;"|"&amp;D985,'Facturi emise'!$A$5:$A$1004,0)),0)),"Reducere de preț pe unitate. ","")))</f>
        <v/>
      </c>
      <c r="N985" s="28" t="str">
        <f>IF(B985="","",IFERROR(INDEX('Registru stornări'!$D$5:$D$304,MATCH(B985,'Registru stornări'!$B$5:$B$304,0)),""))</f>
        <v/>
      </c>
    </row>
    <row r="986" spans="1:14" x14ac:dyDescent="0.2">
      <c r="A986" s="1" t="str">
        <f t="shared" si="45"/>
        <v/>
      </c>
      <c r="B986" s="9"/>
      <c r="C986" s="10" t="str">
        <f>IF(B986="","",COUNTIF(INDEX($B:$B,5):B986,B986))</f>
        <v/>
      </c>
      <c r="D986" s="9"/>
      <c r="E986" s="24" t="str">
        <f>IF(OR(N986="",D986=""),"",IFERROR(INDEX('Facturi emise'!$G$5:$G$1004,MATCH(N986&amp;"|"&amp;D986,'Facturi emise'!$A$5:$A$1004,0)),""))</f>
        <v/>
      </c>
      <c r="F986" s="10" t="str">
        <f>IF(OR(N986="",D986=""),"",IFERROR(INDEX('Facturi emise'!$H$5:$H$1004,MATCH(N986&amp;"|"&amp;D986,'Facturi emise'!$A$5:$A$1004,0)),""))</f>
        <v/>
      </c>
      <c r="G986" s="24" t="str">
        <f>IF(OR(N986="",D986=""),"",IFERROR(INDEX('Facturi emise'!$I$5:$I$1004,MATCH(N986&amp;"|"&amp;D986,'Facturi emise'!$A$5:$A$1004,0)),""))</f>
        <v/>
      </c>
      <c r="H986" s="6"/>
      <c r="I986" s="14" t="str">
        <f>IF(OR(N986="",D986=""),"",IFERROR(INDEX('Facturi emise'!$J$5:$J$1004,MATCH(N986&amp;"|"&amp;D986,'Facturi emise'!$A$5:$A$1004,0)),""))</f>
        <v/>
      </c>
      <c r="J986" s="25" t="str">
        <f>IF(OR(N986="",D986=""),"",IFERROR(INDEX('Facturi emise'!$K$5:$K$1004,MATCH(N986&amp;"|"&amp;D986,'Facturi emise'!$A$5:$A$1004,0)),""))</f>
        <v/>
      </c>
      <c r="K986" s="26" t="str">
        <f t="shared" si="46"/>
        <v/>
      </c>
      <c r="L986" s="26" t="str">
        <f t="shared" si="47"/>
        <v/>
      </c>
      <c r="M986" s="27" t="str">
        <f>IF(B986="","",TRIM(IF(N986="","Factura storno nu există în registru. ",IF(ISNA(MATCH(N986&amp;"|"&amp;D986,'Facturi emise'!$A$5:$A$1004,0)),"Linia nu există în factura inițială. ",""))&amp;IF(N(H986)&lt;=0,"Lipsește cantitatea stornată. ","")&amp;IF(AND(N(I986)=IFERROR(INDEX('Facturi emise'!$J$5:$J$1004,MATCH(N986&amp;"|"&amp;D986,'Facturi emise'!$A$5:$A$1004,0)),0),SUMIFS($H$5:$H$1004,$N$5:$N$1004,N986,$D$5:$D$1004,D986,$I$5:$I$1004,I986)&gt;N(G986)),"Stornezi mai mult decât s-a facturat. ","")&amp;IF(AND(N(I986)&gt;0,N(I986)&lt;IFERROR(INDEX('Facturi emise'!$J$5:$J$1004,MATCH(N986&amp;"|"&amp;D986,'Facturi emise'!$A$5:$A$1004,0)),0)),"Reducere de preț pe unitate. ","")))</f>
        <v/>
      </c>
      <c r="N986" s="28" t="str">
        <f>IF(B986="","",IFERROR(INDEX('Registru stornări'!$D$5:$D$304,MATCH(B986,'Registru stornări'!$B$5:$B$304,0)),""))</f>
        <v/>
      </c>
    </row>
    <row r="987" spans="1:14" x14ac:dyDescent="0.2">
      <c r="A987" s="1" t="str">
        <f t="shared" si="45"/>
        <v/>
      </c>
      <c r="B987" s="9"/>
      <c r="C987" s="10" t="str">
        <f>IF(B987="","",COUNTIF(INDEX($B:$B,5):B987,B987))</f>
        <v/>
      </c>
      <c r="D987" s="9"/>
      <c r="E987" s="24" t="str">
        <f>IF(OR(N987="",D987=""),"",IFERROR(INDEX('Facturi emise'!$G$5:$G$1004,MATCH(N987&amp;"|"&amp;D987,'Facturi emise'!$A$5:$A$1004,0)),""))</f>
        <v/>
      </c>
      <c r="F987" s="10" t="str">
        <f>IF(OR(N987="",D987=""),"",IFERROR(INDEX('Facturi emise'!$H$5:$H$1004,MATCH(N987&amp;"|"&amp;D987,'Facturi emise'!$A$5:$A$1004,0)),""))</f>
        <v/>
      </c>
      <c r="G987" s="24" t="str">
        <f>IF(OR(N987="",D987=""),"",IFERROR(INDEX('Facturi emise'!$I$5:$I$1004,MATCH(N987&amp;"|"&amp;D987,'Facturi emise'!$A$5:$A$1004,0)),""))</f>
        <v/>
      </c>
      <c r="H987" s="6"/>
      <c r="I987" s="14" t="str">
        <f>IF(OR(N987="",D987=""),"",IFERROR(INDEX('Facturi emise'!$J$5:$J$1004,MATCH(N987&amp;"|"&amp;D987,'Facturi emise'!$A$5:$A$1004,0)),""))</f>
        <v/>
      </c>
      <c r="J987" s="25" t="str">
        <f>IF(OR(N987="",D987=""),"",IFERROR(INDEX('Facturi emise'!$K$5:$K$1004,MATCH(N987&amp;"|"&amp;D987,'Facturi emise'!$A$5:$A$1004,0)),""))</f>
        <v/>
      </c>
      <c r="K987" s="26" t="str">
        <f t="shared" si="46"/>
        <v/>
      </c>
      <c r="L987" s="26" t="str">
        <f t="shared" si="47"/>
        <v/>
      </c>
      <c r="M987" s="27" t="str">
        <f>IF(B987="","",TRIM(IF(N987="","Factura storno nu există în registru. ",IF(ISNA(MATCH(N987&amp;"|"&amp;D987,'Facturi emise'!$A$5:$A$1004,0)),"Linia nu există în factura inițială. ",""))&amp;IF(N(H987)&lt;=0,"Lipsește cantitatea stornată. ","")&amp;IF(AND(N(I987)=IFERROR(INDEX('Facturi emise'!$J$5:$J$1004,MATCH(N987&amp;"|"&amp;D987,'Facturi emise'!$A$5:$A$1004,0)),0),SUMIFS($H$5:$H$1004,$N$5:$N$1004,N987,$D$5:$D$1004,D987,$I$5:$I$1004,I987)&gt;N(G987)),"Stornezi mai mult decât s-a facturat. ","")&amp;IF(AND(N(I987)&gt;0,N(I987)&lt;IFERROR(INDEX('Facturi emise'!$J$5:$J$1004,MATCH(N987&amp;"|"&amp;D987,'Facturi emise'!$A$5:$A$1004,0)),0)),"Reducere de preț pe unitate. ","")))</f>
        <v/>
      </c>
      <c r="N987" s="28" t="str">
        <f>IF(B987="","",IFERROR(INDEX('Registru stornări'!$D$5:$D$304,MATCH(B987,'Registru stornări'!$B$5:$B$304,0)),""))</f>
        <v/>
      </c>
    </row>
    <row r="988" spans="1:14" x14ac:dyDescent="0.2">
      <c r="A988" s="1" t="str">
        <f t="shared" si="45"/>
        <v/>
      </c>
      <c r="B988" s="9"/>
      <c r="C988" s="10" t="str">
        <f>IF(B988="","",COUNTIF(INDEX($B:$B,5):B988,B988))</f>
        <v/>
      </c>
      <c r="D988" s="9"/>
      <c r="E988" s="24" t="str">
        <f>IF(OR(N988="",D988=""),"",IFERROR(INDEX('Facturi emise'!$G$5:$G$1004,MATCH(N988&amp;"|"&amp;D988,'Facturi emise'!$A$5:$A$1004,0)),""))</f>
        <v/>
      </c>
      <c r="F988" s="10" t="str">
        <f>IF(OR(N988="",D988=""),"",IFERROR(INDEX('Facturi emise'!$H$5:$H$1004,MATCH(N988&amp;"|"&amp;D988,'Facturi emise'!$A$5:$A$1004,0)),""))</f>
        <v/>
      </c>
      <c r="G988" s="24" t="str">
        <f>IF(OR(N988="",D988=""),"",IFERROR(INDEX('Facturi emise'!$I$5:$I$1004,MATCH(N988&amp;"|"&amp;D988,'Facturi emise'!$A$5:$A$1004,0)),""))</f>
        <v/>
      </c>
      <c r="H988" s="6"/>
      <c r="I988" s="14" t="str">
        <f>IF(OR(N988="",D988=""),"",IFERROR(INDEX('Facturi emise'!$J$5:$J$1004,MATCH(N988&amp;"|"&amp;D988,'Facturi emise'!$A$5:$A$1004,0)),""))</f>
        <v/>
      </c>
      <c r="J988" s="25" t="str">
        <f>IF(OR(N988="",D988=""),"",IFERROR(INDEX('Facturi emise'!$K$5:$K$1004,MATCH(N988&amp;"|"&amp;D988,'Facturi emise'!$A$5:$A$1004,0)),""))</f>
        <v/>
      </c>
      <c r="K988" s="26" t="str">
        <f t="shared" si="46"/>
        <v/>
      </c>
      <c r="L988" s="26" t="str">
        <f t="shared" si="47"/>
        <v/>
      </c>
      <c r="M988" s="27" t="str">
        <f>IF(B988="","",TRIM(IF(N988="","Factura storno nu există în registru. ",IF(ISNA(MATCH(N988&amp;"|"&amp;D988,'Facturi emise'!$A$5:$A$1004,0)),"Linia nu există în factura inițială. ",""))&amp;IF(N(H988)&lt;=0,"Lipsește cantitatea stornată. ","")&amp;IF(AND(N(I988)=IFERROR(INDEX('Facturi emise'!$J$5:$J$1004,MATCH(N988&amp;"|"&amp;D988,'Facturi emise'!$A$5:$A$1004,0)),0),SUMIFS($H$5:$H$1004,$N$5:$N$1004,N988,$D$5:$D$1004,D988,$I$5:$I$1004,I988)&gt;N(G988)),"Stornezi mai mult decât s-a facturat. ","")&amp;IF(AND(N(I988)&gt;0,N(I988)&lt;IFERROR(INDEX('Facturi emise'!$J$5:$J$1004,MATCH(N988&amp;"|"&amp;D988,'Facturi emise'!$A$5:$A$1004,0)),0)),"Reducere de preț pe unitate. ","")))</f>
        <v/>
      </c>
      <c r="N988" s="28" t="str">
        <f>IF(B988="","",IFERROR(INDEX('Registru stornări'!$D$5:$D$304,MATCH(B988,'Registru stornări'!$B$5:$B$304,0)),""))</f>
        <v/>
      </c>
    </row>
    <row r="989" spans="1:14" x14ac:dyDescent="0.2">
      <c r="A989" s="1" t="str">
        <f t="shared" si="45"/>
        <v/>
      </c>
      <c r="B989" s="9"/>
      <c r="C989" s="10" t="str">
        <f>IF(B989="","",COUNTIF(INDEX($B:$B,5):B989,B989))</f>
        <v/>
      </c>
      <c r="D989" s="9"/>
      <c r="E989" s="24" t="str">
        <f>IF(OR(N989="",D989=""),"",IFERROR(INDEX('Facturi emise'!$G$5:$G$1004,MATCH(N989&amp;"|"&amp;D989,'Facturi emise'!$A$5:$A$1004,0)),""))</f>
        <v/>
      </c>
      <c r="F989" s="10" t="str">
        <f>IF(OR(N989="",D989=""),"",IFERROR(INDEX('Facturi emise'!$H$5:$H$1004,MATCH(N989&amp;"|"&amp;D989,'Facturi emise'!$A$5:$A$1004,0)),""))</f>
        <v/>
      </c>
      <c r="G989" s="24" t="str">
        <f>IF(OR(N989="",D989=""),"",IFERROR(INDEX('Facturi emise'!$I$5:$I$1004,MATCH(N989&amp;"|"&amp;D989,'Facturi emise'!$A$5:$A$1004,0)),""))</f>
        <v/>
      </c>
      <c r="H989" s="6"/>
      <c r="I989" s="14" t="str">
        <f>IF(OR(N989="",D989=""),"",IFERROR(INDEX('Facturi emise'!$J$5:$J$1004,MATCH(N989&amp;"|"&amp;D989,'Facturi emise'!$A$5:$A$1004,0)),""))</f>
        <v/>
      </c>
      <c r="J989" s="25" t="str">
        <f>IF(OR(N989="",D989=""),"",IFERROR(INDEX('Facturi emise'!$K$5:$K$1004,MATCH(N989&amp;"|"&amp;D989,'Facturi emise'!$A$5:$A$1004,0)),""))</f>
        <v/>
      </c>
      <c r="K989" s="26" t="str">
        <f t="shared" si="46"/>
        <v/>
      </c>
      <c r="L989" s="26" t="str">
        <f t="shared" si="47"/>
        <v/>
      </c>
      <c r="M989" s="27" t="str">
        <f>IF(B989="","",TRIM(IF(N989="","Factura storno nu există în registru. ",IF(ISNA(MATCH(N989&amp;"|"&amp;D989,'Facturi emise'!$A$5:$A$1004,0)),"Linia nu există în factura inițială. ",""))&amp;IF(N(H989)&lt;=0,"Lipsește cantitatea stornată. ","")&amp;IF(AND(N(I989)=IFERROR(INDEX('Facturi emise'!$J$5:$J$1004,MATCH(N989&amp;"|"&amp;D989,'Facturi emise'!$A$5:$A$1004,0)),0),SUMIFS($H$5:$H$1004,$N$5:$N$1004,N989,$D$5:$D$1004,D989,$I$5:$I$1004,I989)&gt;N(G989)),"Stornezi mai mult decât s-a facturat. ","")&amp;IF(AND(N(I989)&gt;0,N(I989)&lt;IFERROR(INDEX('Facturi emise'!$J$5:$J$1004,MATCH(N989&amp;"|"&amp;D989,'Facturi emise'!$A$5:$A$1004,0)),0)),"Reducere de preț pe unitate. ","")))</f>
        <v/>
      </c>
      <c r="N989" s="28" t="str">
        <f>IF(B989="","",IFERROR(INDEX('Registru stornări'!$D$5:$D$304,MATCH(B989,'Registru stornări'!$B$5:$B$304,0)),""))</f>
        <v/>
      </c>
    </row>
    <row r="990" spans="1:14" x14ac:dyDescent="0.2">
      <c r="A990" s="1" t="str">
        <f t="shared" si="45"/>
        <v/>
      </c>
      <c r="B990" s="9"/>
      <c r="C990" s="10" t="str">
        <f>IF(B990="","",COUNTIF(INDEX($B:$B,5):B990,B990))</f>
        <v/>
      </c>
      <c r="D990" s="9"/>
      <c r="E990" s="24" t="str">
        <f>IF(OR(N990="",D990=""),"",IFERROR(INDEX('Facturi emise'!$G$5:$G$1004,MATCH(N990&amp;"|"&amp;D990,'Facturi emise'!$A$5:$A$1004,0)),""))</f>
        <v/>
      </c>
      <c r="F990" s="10" t="str">
        <f>IF(OR(N990="",D990=""),"",IFERROR(INDEX('Facturi emise'!$H$5:$H$1004,MATCH(N990&amp;"|"&amp;D990,'Facturi emise'!$A$5:$A$1004,0)),""))</f>
        <v/>
      </c>
      <c r="G990" s="24" t="str">
        <f>IF(OR(N990="",D990=""),"",IFERROR(INDEX('Facturi emise'!$I$5:$I$1004,MATCH(N990&amp;"|"&amp;D990,'Facturi emise'!$A$5:$A$1004,0)),""))</f>
        <v/>
      </c>
      <c r="H990" s="6"/>
      <c r="I990" s="14" t="str">
        <f>IF(OR(N990="",D990=""),"",IFERROR(INDEX('Facturi emise'!$J$5:$J$1004,MATCH(N990&amp;"|"&amp;D990,'Facturi emise'!$A$5:$A$1004,0)),""))</f>
        <v/>
      </c>
      <c r="J990" s="25" t="str">
        <f>IF(OR(N990="",D990=""),"",IFERROR(INDEX('Facturi emise'!$K$5:$K$1004,MATCH(N990&amp;"|"&amp;D990,'Facturi emise'!$A$5:$A$1004,0)),""))</f>
        <v/>
      </c>
      <c r="K990" s="26" t="str">
        <f t="shared" si="46"/>
        <v/>
      </c>
      <c r="L990" s="26" t="str">
        <f t="shared" si="47"/>
        <v/>
      </c>
      <c r="M990" s="27" t="str">
        <f>IF(B990="","",TRIM(IF(N990="","Factura storno nu există în registru. ",IF(ISNA(MATCH(N990&amp;"|"&amp;D990,'Facturi emise'!$A$5:$A$1004,0)),"Linia nu există în factura inițială. ",""))&amp;IF(N(H990)&lt;=0,"Lipsește cantitatea stornată. ","")&amp;IF(AND(N(I990)=IFERROR(INDEX('Facturi emise'!$J$5:$J$1004,MATCH(N990&amp;"|"&amp;D990,'Facturi emise'!$A$5:$A$1004,0)),0),SUMIFS($H$5:$H$1004,$N$5:$N$1004,N990,$D$5:$D$1004,D990,$I$5:$I$1004,I990)&gt;N(G990)),"Stornezi mai mult decât s-a facturat. ","")&amp;IF(AND(N(I990)&gt;0,N(I990)&lt;IFERROR(INDEX('Facturi emise'!$J$5:$J$1004,MATCH(N990&amp;"|"&amp;D990,'Facturi emise'!$A$5:$A$1004,0)),0)),"Reducere de preț pe unitate. ","")))</f>
        <v/>
      </c>
      <c r="N990" s="28" t="str">
        <f>IF(B990="","",IFERROR(INDEX('Registru stornări'!$D$5:$D$304,MATCH(B990,'Registru stornări'!$B$5:$B$304,0)),""))</f>
        <v/>
      </c>
    </row>
    <row r="991" spans="1:14" x14ac:dyDescent="0.2">
      <c r="A991" s="1" t="str">
        <f t="shared" si="45"/>
        <v/>
      </c>
      <c r="B991" s="9"/>
      <c r="C991" s="10" t="str">
        <f>IF(B991="","",COUNTIF(INDEX($B:$B,5):B991,B991))</f>
        <v/>
      </c>
      <c r="D991" s="9"/>
      <c r="E991" s="24" t="str">
        <f>IF(OR(N991="",D991=""),"",IFERROR(INDEX('Facturi emise'!$G$5:$G$1004,MATCH(N991&amp;"|"&amp;D991,'Facturi emise'!$A$5:$A$1004,0)),""))</f>
        <v/>
      </c>
      <c r="F991" s="10" t="str">
        <f>IF(OR(N991="",D991=""),"",IFERROR(INDEX('Facturi emise'!$H$5:$H$1004,MATCH(N991&amp;"|"&amp;D991,'Facturi emise'!$A$5:$A$1004,0)),""))</f>
        <v/>
      </c>
      <c r="G991" s="24" t="str">
        <f>IF(OR(N991="",D991=""),"",IFERROR(INDEX('Facturi emise'!$I$5:$I$1004,MATCH(N991&amp;"|"&amp;D991,'Facturi emise'!$A$5:$A$1004,0)),""))</f>
        <v/>
      </c>
      <c r="H991" s="6"/>
      <c r="I991" s="14" t="str">
        <f>IF(OR(N991="",D991=""),"",IFERROR(INDEX('Facturi emise'!$J$5:$J$1004,MATCH(N991&amp;"|"&amp;D991,'Facturi emise'!$A$5:$A$1004,0)),""))</f>
        <v/>
      </c>
      <c r="J991" s="25" t="str">
        <f>IF(OR(N991="",D991=""),"",IFERROR(INDEX('Facturi emise'!$K$5:$K$1004,MATCH(N991&amp;"|"&amp;D991,'Facturi emise'!$A$5:$A$1004,0)),""))</f>
        <v/>
      </c>
      <c r="K991" s="26" t="str">
        <f t="shared" si="46"/>
        <v/>
      </c>
      <c r="L991" s="26" t="str">
        <f t="shared" si="47"/>
        <v/>
      </c>
      <c r="M991" s="27" t="str">
        <f>IF(B991="","",TRIM(IF(N991="","Factura storno nu există în registru. ",IF(ISNA(MATCH(N991&amp;"|"&amp;D991,'Facturi emise'!$A$5:$A$1004,0)),"Linia nu există în factura inițială. ",""))&amp;IF(N(H991)&lt;=0,"Lipsește cantitatea stornată. ","")&amp;IF(AND(N(I991)=IFERROR(INDEX('Facturi emise'!$J$5:$J$1004,MATCH(N991&amp;"|"&amp;D991,'Facturi emise'!$A$5:$A$1004,0)),0),SUMIFS($H$5:$H$1004,$N$5:$N$1004,N991,$D$5:$D$1004,D991,$I$5:$I$1004,I991)&gt;N(G991)),"Stornezi mai mult decât s-a facturat. ","")&amp;IF(AND(N(I991)&gt;0,N(I991)&lt;IFERROR(INDEX('Facturi emise'!$J$5:$J$1004,MATCH(N991&amp;"|"&amp;D991,'Facturi emise'!$A$5:$A$1004,0)),0)),"Reducere de preț pe unitate. ","")))</f>
        <v/>
      </c>
      <c r="N991" s="28" t="str">
        <f>IF(B991="","",IFERROR(INDEX('Registru stornări'!$D$5:$D$304,MATCH(B991,'Registru stornări'!$B$5:$B$304,0)),""))</f>
        <v/>
      </c>
    </row>
    <row r="992" spans="1:14" x14ac:dyDescent="0.2">
      <c r="A992" s="1" t="str">
        <f t="shared" si="45"/>
        <v/>
      </c>
      <c r="B992" s="9"/>
      <c r="C992" s="10" t="str">
        <f>IF(B992="","",COUNTIF(INDEX($B:$B,5):B992,B992))</f>
        <v/>
      </c>
      <c r="D992" s="9"/>
      <c r="E992" s="24" t="str">
        <f>IF(OR(N992="",D992=""),"",IFERROR(INDEX('Facturi emise'!$G$5:$G$1004,MATCH(N992&amp;"|"&amp;D992,'Facturi emise'!$A$5:$A$1004,0)),""))</f>
        <v/>
      </c>
      <c r="F992" s="10" t="str">
        <f>IF(OR(N992="",D992=""),"",IFERROR(INDEX('Facturi emise'!$H$5:$H$1004,MATCH(N992&amp;"|"&amp;D992,'Facturi emise'!$A$5:$A$1004,0)),""))</f>
        <v/>
      </c>
      <c r="G992" s="24" t="str">
        <f>IF(OR(N992="",D992=""),"",IFERROR(INDEX('Facturi emise'!$I$5:$I$1004,MATCH(N992&amp;"|"&amp;D992,'Facturi emise'!$A$5:$A$1004,0)),""))</f>
        <v/>
      </c>
      <c r="H992" s="6"/>
      <c r="I992" s="14" t="str">
        <f>IF(OR(N992="",D992=""),"",IFERROR(INDEX('Facturi emise'!$J$5:$J$1004,MATCH(N992&amp;"|"&amp;D992,'Facturi emise'!$A$5:$A$1004,0)),""))</f>
        <v/>
      </c>
      <c r="J992" s="25" t="str">
        <f>IF(OR(N992="",D992=""),"",IFERROR(INDEX('Facturi emise'!$K$5:$K$1004,MATCH(N992&amp;"|"&amp;D992,'Facturi emise'!$A$5:$A$1004,0)),""))</f>
        <v/>
      </c>
      <c r="K992" s="26" t="str">
        <f t="shared" si="46"/>
        <v/>
      </c>
      <c r="L992" s="26" t="str">
        <f t="shared" si="47"/>
        <v/>
      </c>
      <c r="M992" s="27" t="str">
        <f>IF(B992="","",TRIM(IF(N992="","Factura storno nu există în registru. ",IF(ISNA(MATCH(N992&amp;"|"&amp;D992,'Facturi emise'!$A$5:$A$1004,0)),"Linia nu există în factura inițială. ",""))&amp;IF(N(H992)&lt;=0,"Lipsește cantitatea stornată. ","")&amp;IF(AND(N(I992)=IFERROR(INDEX('Facturi emise'!$J$5:$J$1004,MATCH(N992&amp;"|"&amp;D992,'Facturi emise'!$A$5:$A$1004,0)),0),SUMIFS($H$5:$H$1004,$N$5:$N$1004,N992,$D$5:$D$1004,D992,$I$5:$I$1004,I992)&gt;N(G992)),"Stornezi mai mult decât s-a facturat. ","")&amp;IF(AND(N(I992)&gt;0,N(I992)&lt;IFERROR(INDEX('Facturi emise'!$J$5:$J$1004,MATCH(N992&amp;"|"&amp;D992,'Facturi emise'!$A$5:$A$1004,0)),0)),"Reducere de preț pe unitate. ","")))</f>
        <v/>
      </c>
      <c r="N992" s="28" t="str">
        <f>IF(B992="","",IFERROR(INDEX('Registru stornări'!$D$5:$D$304,MATCH(B992,'Registru stornări'!$B$5:$B$304,0)),""))</f>
        <v/>
      </c>
    </row>
    <row r="993" spans="1:702" x14ac:dyDescent="0.2">
      <c r="A993" s="1" t="str">
        <f t="shared" si="45"/>
        <v/>
      </c>
      <c r="B993" s="9"/>
      <c r="C993" s="10" t="str">
        <f>IF(B993="","",COUNTIF(INDEX($B:$B,5):B993,B993))</f>
        <v/>
      </c>
      <c r="D993" s="9"/>
      <c r="E993" s="24" t="str">
        <f>IF(OR(N993="",D993=""),"",IFERROR(INDEX('Facturi emise'!$G$5:$G$1004,MATCH(N993&amp;"|"&amp;D993,'Facturi emise'!$A$5:$A$1004,0)),""))</f>
        <v/>
      </c>
      <c r="F993" s="10" t="str">
        <f>IF(OR(N993="",D993=""),"",IFERROR(INDEX('Facturi emise'!$H$5:$H$1004,MATCH(N993&amp;"|"&amp;D993,'Facturi emise'!$A$5:$A$1004,0)),""))</f>
        <v/>
      </c>
      <c r="G993" s="24" t="str">
        <f>IF(OR(N993="",D993=""),"",IFERROR(INDEX('Facturi emise'!$I$5:$I$1004,MATCH(N993&amp;"|"&amp;D993,'Facturi emise'!$A$5:$A$1004,0)),""))</f>
        <v/>
      </c>
      <c r="H993" s="6"/>
      <c r="I993" s="14" t="str">
        <f>IF(OR(N993="",D993=""),"",IFERROR(INDEX('Facturi emise'!$J$5:$J$1004,MATCH(N993&amp;"|"&amp;D993,'Facturi emise'!$A$5:$A$1004,0)),""))</f>
        <v/>
      </c>
      <c r="J993" s="25" t="str">
        <f>IF(OR(N993="",D993=""),"",IFERROR(INDEX('Facturi emise'!$K$5:$K$1004,MATCH(N993&amp;"|"&amp;D993,'Facturi emise'!$A$5:$A$1004,0)),""))</f>
        <v/>
      </c>
      <c r="K993" s="26" t="str">
        <f t="shared" si="46"/>
        <v/>
      </c>
      <c r="L993" s="26" t="str">
        <f t="shared" si="47"/>
        <v/>
      </c>
      <c r="M993" s="27" t="str">
        <f>IF(B993="","",TRIM(IF(N993="","Factura storno nu există în registru. ",IF(ISNA(MATCH(N993&amp;"|"&amp;D993,'Facturi emise'!$A$5:$A$1004,0)),"Linia nu există în factura inițială. ",""))&amp;IF(N(H993)&lt;=0,"Lipsește cantitatea stornată. ","")&amp;IF(AND(N(I993)=IFERROR(INDEX('Facturi emise'!$J$5:$J$1004,MATCH(N993&amp;"|"&amp;D993,'Facturi emise'!$A$5:$A$1004,0)),0),SUMIFS($H$5:$H$1004,$N$5:$N$1004,N993,$D$5:$D$1004,D993,$I$5:$I$1004,I993)&gt;N(G993)),"Stornezi mai mult decât s-a facturat. ","")&amp;IF(AND(N(I993)&gt;0,N(I993)&lt;IFERROR(INDEX('Facturi emise'!$J$5:$J$1004,MATCH(N993&amp;"|"&amp;D993,'Facturi emise'!$A$5:$A$1004,0)),0)),"Reducere de preț pe unitate. ","")))</f>
        <v/>
      </c>
      <c r="N993" s="28" t="str">
        <f>IF(B993="","",IFERROR(INDEX('Registru stornări'!$D$5:$D$304,MATCH(B993,'Registru stornări'!$B$5:$B$304,0)),""))</f>
        <v/>
      </c>
    </row>
    <row r="994" spans="1:702" x14ac:dyDescent="0.2">
      <c r="A994" s="1" t="str">
        <f t="shared" si="45"/>
        <v/>
      </c>
      <c r="B994" s="9"/>
      <c r="C994" s="10" t="str">
        <f>IF(B994="","",COUNTIF(INDEX($B:$B,5):B994,B994))</f>
        <v/>
      </c>
      <c r="D994" s="9"/>
      <c r="E994" s="24" t="str">
        <f>IF(OR(N994="",D994=""),"",IFERROR(INDEX('Facturi emise'!$G$5:$G$1004,MATCH(N994&amp;"|"&amp;D994,'Facturi emise'!$A$5:$A$1004,0)),""))</f>
        <v/>
      </c>
      <c r="F994" s="10" t="str">
        <f>IF(OR(N994="",D994=""),"",IFERROR(INDEX('Facturi emise'!$H$5:$H$1004,MATCH(N994&amp;"|"&amp;D994,'Facturi emise'!$A$5:$A$1004,0)),""))</f>
        <v/>
      </c>
      <c r="G994" s="24" t="str">
        <f>IF(OR(N994="",D994=""),"",IFERROR(INDEX('Facturi emise'!$I$5:$I$1004,MATCH(N994&amp;"|"&amp;D994,'Facturi emise'!$A$5:$A$1004,0)),""))</f>
        <v/>
      </c>
      <c r="H994" s="6"/>
      <c r="I994" s="14" t="str">
        <f>IF(OR(N994="",D994=""),"",IFERROR(INDEX('Facturi emise'!$J$5:$J$1004,MATCH(N994&amp;"|"&amp;D994,'Facturi emise'!$A$5:$A$1004,0)),""))</f>
        <v/>
      </c>
      <c r="J994" s="25" t="str">
        <f>IF(OR(N994="",D994=""),"",IFERROR(INDEX('Facturi emise'!$K$5:$K$1004,MATCH(N994&amp;"|"&amp;D994,'Facturi emise'!$A$5:$A$1004,0)),""))</f>
        <v/>
      </c>
      <c r="K994" s="26" t="str">
        <f t="shared" si="46"/>
        <v/>
      </c>
      <c r="L994" s="26" t="str">
        <f t="shared" si="47"/>
        <v/>
      </c>
      <c r="M994" s="27" t="str">
        <f>IF(B994="","",TRIM(IF(N994="","Factura storno nu există în registru. ",IF(ISNA(MATCH(N994&amp;"|"&amp;D994,'Facturi emise'!$A$5:$A$1004,0)),"Linia nu există în factura inițială. ",""))&amp;IF(N(H994)&lt;=0,"Lipsește cantitatea stornată. ","")&amp;IF(AND(N(I994)=IFERROR(INDEX('Facturi emise'!$J$5:$J$1004,MATCH(N994&amp;"|"&amp;D994,'Facturi emise'!$A$5:$A$1004,0)),0),SUMIFS($H$5:$H$1004,$N$5:$N$1004,N994,$D$5:$D$1004,D994,$I$5:$I$1004,I994)&gt;N(G994)),"Stornezi mai mult decât s-a facturat. ","")&amp;IF(AND(N(I994)&gt;0,N(I994)&lt;IFERROR(INDEX('Facturi emise'!$J$5:$J$1004,MATCH(N994&amp;"|"&amp;D994,'Facturi emise'!$A$5:$A$1004,0)),0)),"Reducere de preț pe unitate. ","")))</f>
        <v/>
      </c>
      <c r="N994" s="28" t="str">
        <f>IF(B994="","",IFERROR(INDEX('Registru stornări'!$D$5:$D$304,MATCH(B994,'Registru stornări'!$B$5:$B$304,0)),""))</f>
        <v/>
      </c>
    </row>
    <row r="995" spans="1:702" x14ac:dyDescent="0.2">
      <c r="A995" s="1" t="str">
        <f t="shared" si="45"/>
        <v/>
      </c>
      <c r="B995" s="9"/>
      <c r="C995" s="10" t="str">
        <f>IF(B995="","",COUNTIF(INDEX($B:$B,5):B995,B995))</f>
        <v/>
      </c>
      <c r="D995" s="9"/>
      <c r="E995" s="24" t="str">
        <f>IF(OR(N995="",D995=""),"",IFERROR(INDEX('Facturi emise'!$G$5:$G$1004,MATCH(N995&amp;"|"&amp;D995,'Facturi emise'!$A$5:$A$1004,0)),""))</f>
        <v/>
      </c>
      <c r="F995" s="10" t="str">
        <f>IF(OR(N995="",D995=""),"",IFERROR(INDEX('Facturi emise'!$H$5:$H$1004,MATCH(N995&amp;"|"&amp;D995,'Facturi emise'!$A$5:$A$1004,0)),""))</f>
        <v/>
      </c>
      <c r="G995" s="24" t="str">
        <f>IF(OR(N995="",D995=""),"",IFERROR(INDEX('Facturi emise'!$I$5:$I$1004,MATCH(N995&amp;"|"&amp;D995,'Facturi emise'!$A$5:$A$1004,0)),""))</f>
        <v/>
      </c>
      <c r="H995" s="6"/>
      <c r="I995" s="14" t="str">
        <f>IF(OR(N995="",D995=""),"",IFERROR(INDEX('Facturi emise'!$J$5:$J$1004,MATCH(N995&amp;"|"&amp;D995,'Facturi emise'!$A$5:$A$1004,0)),""))</f>
        <v/>
      </c>
      <c r="J995" s="25" t="str">
        <f>IF(OR(N995="",D995=""),"",IFERROR(INDEX('Facturi emise'!$K$5:$K$1004,MATCH(N995&amp;"|"&amp;D995,'Facturi emise'!$A$5:$A$1004,0)),""))</f>
        <v/>
      </c>
      <c r="K995" s="26" t="str">
        <f t="shared" si="46"/>
        <v/>
      </c>
      <c r="L995" s="26" t="str">
        <f t="shared" si="47"/>
        <v/>
      </c>
      <c r="M995" s="27" t="str">
        <f>IF(B995="","",TRIM(IF(N995="","Factura storno nu există în registru. ",IF(ISNA(MATCH(N995&amp;"|"&amp;D995,'Facturi emise'!$A$5:$A$1004,0)),"Linia nu există în factura inițială. ",""))&amp;IF(N(H995)&lt;=0,"Lipsește cantitatea stornată. ","")&amp;IF(AND(N(I995)=IFERROR(INDEX('Facturi emise'!$J$5:$J$1004,MATCH(N995&amp;"|"&amp;D995,'Facturi emise'!$A$5:$A$1004,0)),0),SUMIFS($H$5:$H$1004,$N$5:$N$1004,N995,$D$5:$D$1004,D995,$I$5:$I$1004,I995)&gt;N(G995)),"Stornezi mai mult decât s-a facturat. ","")&amp;IF(AND(N(I995)&gt;0,N(I995)&lt;IFERROR(INDEX('Facturi emise'!$J$5:$J$1004,MATCH(N995&amp;"|"&amp;D995,'Facturi emise'!$A$5:$A$1004,0)),0)),"Reducere de preț pe unitate. ","")))</f>
        <v/>
      </c>
      <c r="N995" s="28" t="str">
        <f>IF(B995="","",IFERROR(INDEX('Registru stornări'!$D$5:$D$304,MATCH(B995,'Registru stornări'!$B$5:$B$304,0)),""))</f>
        <v/>
      </c>
    </row>
    <row r="996" spans="1:702" x14ac:dyDescent="0.2">
      <c r="A996" s="1" t="str">
        <f t="shared" si="45"/>
        <v/>
      </c>
      <c r="B996" s="9"/>
      <c r="C996" s="10" t="str">
        <f>IF(B996="","",COUNTIF(INDEX($B:$B,5):B996,B996))</f>
        <v/>
      </c>
      <c r="D996" s="9"/>
      <c r="E996" s="24" t="str">
        <f>IF(OR(N996="",D996=""),"",IFERROR(INDEX('Facturi emise'!$G$5:$G$1004,MATCH(N996&amp;"|"&amp;D996,'Facturi emise'!$A$5:$A$1004,0)),""))</f>
        <v/>
      </c>
      <c r="F996" s="10" t="str">
        <f>IF(OR(N996="",D996=""),"",IFERROR(INDEX('Facturi emise'!$H$5:$H$1004,MATCH(N996&amp;"|"&amp;D996,'Facturi emise'!$A$5:$A$1004,0)),""))</f>
        <v/>
      </c>
      <c r="G996" s="24" t="str">
        <f>IF(OR(N996="",D996=""),"",IFERROR(INDEX('Facturi emise'!$I$5:$I$1004,MATCH(N996&amp;"|"&amp;D996,'Facturi emise'!$A$5:$A$1004,0)),""))</f>
        <v/>
      </c>
      <c r="H996" s="6"/>
      <c r="I996" s="14" t="str">
        <f>IF(OR(N996="",D996=""),"",IFERROR(INDEX('Facturi emise'!$J$5:$J$1004,MATCH(N996&amp;"|"&amp;D996,'Facturi emise'!$A$5:$A$1004,0)),""))</f>
        <v/>
      </c>
      <c r="J996" s="25" t="str">
        <f>IF(OR(N996="",D996=""),"",IFERROR(INDEX('Facturi emise'!$K$5:$K$1004,MATCH(N996&amp;"|"&amp;D996,'Facturi emise'!$A$5:$A$1004,0)),""))</f>
        <v/>
      </c>
      <c r="K996" s="26" t="str">
        <f t="shared" si="46"/>
        <v/>
      </c>
      <c r="L996" s="26" t="str">
        <f t="shared" si="47"/>
        <v/>
      </c>
      <c r="M996" s="27" t="str">
        <f>IF(B996="","",TRIM(IF(N996="","Factura storno nu există în registru. ",IF(ISNA(MATCH(N996&amp;"|"&amp;D996,'Facturi emise'!$A$5:$A$1004,0)),"Linia nu există în factura inițială. ",""))&amp;IF(N(H996)&lt;=0,"Lipsește cantitatea stornată. ","")&amp;IF(AND(N(I996)=IFERROR(INDEX('Facturi emise'!$J$5:$J$1004,MATCH(N996&amp;"|"&amp;D996,'Facturi emise'!$A$5:$A$1004,0)),0),SUMIFS($H$5:$H$1004,$N$5:$N$1004,N996,$D$5:$D$1004,D996,$I$5:$I$1004,I996)&gt;N(G996)),"Stornezi mai mult decât s-a facturat. ","")&amp;IF(AND(N(I996)&gt;0,N(I996)&lt;IFERROR(INDEX('Facturi emise'!$J$5:$J$1004,MATCH(N996&amp;"|"&amp;D996,'Facturi emise'!$A$5:$A$1004,0)),0)),"Reducere de preț pe unitate. ","")))</f>
        <v/>
      </c>
      <c r="N996" s="28" t="str">
        <f>IF(B996="","",IFERROR(INDEX('Registru stornări'!$D$5:$D$304,MATCH(B996,'Registru stornări'!$B$5:$B$304,0)),""))</f>
        <v/>
      </c>
    </row>
    <row r="997" spans="1:702" x14ac:dyDescent="0.2">
      <c r="A997" s="1" t="str">
        <f t="shared" si="45"/>
        <v/>
      </c>
      <c r="B997" s="9"/>
      <c r="C997" s="10" t="str">
        <f>IF(B997="","",COUNTIF(INDEX($B:$B,5):B997,B997))</f>
        <v/>
      </c>
      <c r="D997" s="9"/>
      <c r="E997" s="24" t="str">
        <f>IF(OR(N997="",D997=""),"",IFERROR(INDEX('Facturi emise'!$G$5:$G$1004,MATCH(N997&amp;"|"&amp;D997,'Facturi emise'!$A$5:$A$1004,0)),""))</f>
        <v/>
      </c>
      <c r="F997" s="10" t="str">
        <f>IF(OR(N997="",D997=""),"",IFERROR(INDEX('Facturi emise'!$H$5:$H$1004,MATCH(N997&amp;"|"&amp;D997,'Facturi emise'!$A$5:$A$1004,0)),""))</f>
        <v/>
      </c>
      <c r="G997" s="24" t="str">
        <f>IF(OR(N997="",D997=""),"",IFERROR(INDEX('Facturi emise'!$I$5:$I$1004,MATCH(N997&amp;"|"&amp;D997,'Facturi emise'!$A$5:$A$1004,0)),""))</f>
        <v/>
      </c>
      <c r="H997" s="6"/>
      <c r="I997" s="14" t="str">
        <f>IF(OR(N997="",D997=""),"",IFERROR(INDEX('Facturi emise'!$J$5:$J$1004,MATCH(N997&amp;"|"&amp;D997,'Facturi emise'!$A$5:$A$1004,0)),""))</f>
        <v/>
      </c>
      <c r="J997" s="25" t="str">
        <f>IF(OR(N997="",D997=""),"",IFERROR(INDEX('Facturi emise'!$K$5:$K$1004,MATCH(N997&amp;"|"&amp;D997,'Facturi emise'!$A$5:$A$1004,0)),""))</f>
        <v/>
      </c>
      <c r="K997" s="26" t="str">
        <f t="shared" si="46"/>
        <v/>
      </c>
      <c r="L997" s="26" t="str">
        <f t="shared" si="47"/>
        <v/>
      </c>
      <c r="M997" s="27" t="str">
        <f>IF(B997="","",TRIM(IF(N997="","Factura storno nu există în registru. ",IF(ISNA(MATCH(N997&amp;"|"&amp;D997,'Facturi emise'!$A$5:$A$1004,0)),"Linia nu există în factura inițială. ",""))&amp;IF(N(H997)&lt;=0,"Lipsește cantitatea stornată. ","")&amp;IF(AND(N(I997)=IFERROR(INDEX('Facturi emise'!$J$5:$J$1004,MATCH(N997&amp;"|"&amp;D997,'Facturi emise'!$A$5:$A$1004,0)),0),SUMIFS($H$5:$H$1004,$N$5:$N$1004,N997,$D$5:$D$1004,D997,$I$5:$I$1004,I997)&gt;N(G997)),"Stornezi mai mult decât s-a facturat. ","")&amp;IF(AND(N(I997)&gt;0,N(I997)&lt;IFERROR(INDEX('Facturi emise'!$J$5:$J$1004,MATCH(N997&amp;"|"&amp;D997,'Facturi emise'!$A$5:$A$1004,0)),0)),"Reducere de preț pe unitate. ","")))</f>
        <v/>
      </c>
      <c r="N997" s="28" t="str">
        <f>IF(B997="","",IFERROR(INDEX('Registru stornări'!$D$5:$D$304,MATCH(B997,'Registru stornări'!$B$5:$B$304,0)),""))</f>
        <v/>
      </c>
    </row>
    <row r="998" spans="1:702" x14ac:dyDescent="0.2">
      <c r="A998" s="1" t="str">
        <f t="shared" si="45"/>
        <v/>
      </c>
      <c r="B998" s="9"/>
      <c r="C998" s="10" t="str">
        <f>IF(B998="","",COUNTIF(INDEX($B:$B,5):B998,B998))</f>
        <v/>
      </c>
      <c r="D998" s="9"/>
      <c r="E998" s="24" t="str">
        <f>IF(OR(N998="",D998=""),"",IFERROR(INDEX('Facturi emise'!$G$5:$G$1004,MATCH(N998&amp;"|"&amp;D998,'Facturi emise'!$A$5:$A$1004,0)),""))</f>
        <v/>
      </c>
      <c r="F998" s="10" t="str">
        <f>IF(OR(N998="",D998=""),"",IFERROR(INDEX('Facturi emise'!$H$5:$H$1004,MATCH(N998&amp;"|"&amp;D998,'Facturi emise'!$A$5:$A$1004,0)),""))</f>
        <v/>
      </c>
      <c r="G998" s="24" t="str">
        <f>IF(OR(N998="",D998=""),"",IFERROR(INDEX('Facturi emise'!$I$5:$I$1004,MATCH(N998&amp;"|"&amp;D998,'Facturi emise'!$A$5:$A$1004,0)),""))</f>
        <v/>
      </c>
      <c r="H998" s="6"/>
      <c r="I998" s="14" t="str">
        <f>IF(OR(N998="",D998=""),"",IFERROR(INDEX('Facturi emise'!$J$5:$J$1004,MATCH(N998&amp;"|"&amp;D998,'Facturi emise'!$A$5:$A$1004,0)),""))</f>
        <v/>
      </c>
      <c r="J998" s="25" t="str">
        <f>IF(OR(N998="",D998=""),"",IFERROR(INDEX('Facturi emise'!$K$5:$K$1004,MATCH(N998&amp;"|"&amp;D998,'Facturi emise'!$A$5:$A$1004,0)),""))</f>
        <v/>
      </c>
      <c r="K998" s="26" t="str">
        <f t="shared" si="46"/>
        <v/>
      </c>
      <c r="L998" s="26" t="str">
        <f t="shared" si="47"/>
        <v/>
      </c>
      <c r="M998" s="27" t="str">
        <f>IF(B998="","",TRIM(IF(N998="","Factura storno nu există în registru. ",IF(ISNA(MATCH(N998&amp;"|"&amp;D998,'Facturi emise'!$A$5:$A$1004,0)),"Linia nu există în factura inițială. ",""))&amp;IF(N(H998)&lt;=0,"Lipsește cantitatea stornată. ","")&amp;IF(AND(N(I998)=IFERROR(INDEX('Facturi emise'!$J$5:$J$1004,MATCH(N998&amp;"|"&amp;D998,'Facturi emise'!$A$5:$A$1004,0)),0),SUMIFS($H$5:$H$1004,$N$5:$N$1004,N998,$D$5:$D$1004,D998,$I$5:$I$1004,I998)&gt;N(G998)),"Stornezi mai mult decât s-a facturat. ","")&amp;IF(AND(N(I998)&gt;0,N(I998)&lt;IFERROR(INDEX('Facturi emise'!$J$5:$J$1004,MATCH(N998&amp;"|"&amp;D998,'Facturi emise'!$A$5:$A$1004,0)),0)),"Reducere de preț pe unitate. ","")))</f>
        <v/>
      </c>
      <c r="N998" s="28" t="str">
        <f>IF(B998="","",IFERROR(INDEX('Registru stornări'!$D$5:$D$304,MATCH(B998,'Registru stornări'!$B$5:$B$304,0)),""))</f>
        <v/>
      </c>
    </row>
    <row r="999" spans="1:702" x14ac:dyDescent="0.2">
      <c r="A999" s="1" t="str">
        <f t="shared" si="45"/>
        <v/>
      </c>
      <c r="B999" s="9"/>
      <c r="C999" s="10" t="str">
        <f>IF(B999="","",COUNTIF(INDEX($B:$B,5):B999,B999))</f>
        <v/>
      </c>
      <c r="D999" s="9"/>
      <c r="E999" s="24" t="str">
        <f>IF(OR(N999="",D999=""),"",IFERROR(INDEX('Facturi emise'!$G$5:$G$1004,MATCH(N999&amp;"|"&amp;D999,'Facturi emise'!$A$5:$A$1004,0)),""))</f>
        <v/>
      </c>
      <c r="F999" s="10" t="str">
        <f>IF(OR(N999="",D999=""),"",IFERROR(INDEX('Facturi emise'!$H$5:$H$1004,MATCH(N999&amp;"|"&amp;D999,'Facturi emise'!$A$5:$A$1004,0)),""))</f>
        <v/>
      </c>
      <c r="G999" s="24" t="str">
        <f>IF(OR(N999="",D999=""),"",IFERROR(INDEX('Facturi emise'!$I$5:$I$1004,MATCH(N999&amp;"|"&amp;D999,'Facturi emise'!$A$5:$A$1004,0)),""))</f>
        <v/>
      </c>
      <c r="H999" s="6"/>
      <c r="I999" s="14" t="str">
        <f>IF(OR(N999="",D999=""),"",IFERROR(INDEX('Facturi emise'!$J$5:$J$1004,MATCH(N999&amp;"|"&amp;D999,'Facturi emise'!$A$5:$A$1004,0)),""))</f>
        <v/>
      </c>
      <c r="J999" s="25" t="str">
        <f>IF(OR(N999="",D999=""),"",IFERROR(INDEX('Facturi emise'!$K$5:$K$1004,MATCH(N999&amp;"|"&amp;D999,'Facturi emise'!$A$5:$A$1004,0)),""))</f>
        <v/>
      </c>
      <c r="K999" s="26" t="str">
        <f t="shared" si="46"/>
        <v/>
      </c>
      <c r="L999" s="26" t="str">
        <f t="shared" si="47"/>
        <v/>
      </c>
      <c r="M999" s="27" t="str">
        <f>IF(B999="","",TRIM(IF(N999="","Factura storno nu există în registru. ",IF(ISNA(MATCH(N999&amp;"|"&amp;D999,'Facturi emise'!$A$5:$A$1004,0)),"Linia nu există în factura inițială. ",""))&amp;IF(N(H999)&lt;=0,"Lipsește cantitatea stornată. ","")&amp;IF(AND(N(I999)=IFERROR(INDEX('Facturi emise'!$J$5:$J$1004,MATCH(N999&amp;"|"&amp;D999,'Facturi emise'!$A$5:$A$1004,0)),0),SUMIFS($H$5:$H$1004,$N$5:$N$1004,N999,$D$5:$D$1004,D999,$I$5:$I$1004,I999)&gt;N(G999)),"Stornezi mai mult decât s-a facturat. ","")&amp;IF(AND(N(I999)&gt;0,N(I999)&lt;IFERROR(INDEX('Facturi emise'!$J$5:$J$1004,MATCH(N999&amp;"|"&amp;D999,'Facturi emise'!$A$5:$A$1004,0)),0)),"Reducere de preț pe unitate. ","")))</f>
        <v/>
      </c>
      <c r="N999" s="28" t="str">
        <f>IF(B999="","",IFERROR(INDEX('Registru stornări'!$D$5:$D$304,MATCH(B999,'Registru stornări'!$B$5:$B$304,0)),""))</f>
        <v/>
      </c>
    </row>
    <row r="1000" spans="1:702" ht="15" x14ac:dyDescent="0.25">
      <c r="A1000" s="1" t="str">
        <f t="shared" si="45"/>
        <v/>
      </c>
      <c r="B1000" s="9"/>
      <c r="C1000" s="10" t="str">
        <f>IF(B1000="","",COUNTIF(INDEX($B:$B,5):B1000,B1000))</f>
        <v/>
      </c>
      <c r="D1000" s="9"/>
      <c r="E1000" s="24" t="str">
        <f>IF(OR(N1000="",D1000=""),"",IFERROR(INDEX('Facturi emise'!$G$5:$G$1004,MATCH(N1000&amp;"|"&amp;D1000,'Facturi emise'!$A$5:$A$1004,0)),""))</f>
        <v/>
      </c>
      <c r="F1000" s="10" t="str">
        <f>IF(OR(N1000="",D1000=""),"",IFERROR(INDEX('Facturi emise'!$H$5:$H$1004,MATCH(N1000&amp;"|"&amp;D1000,'Facturi emise'!$A$5:$A$1004,0)),""))</f>
        <v/>
      </c>
      <c r="G1000" s="24" t="str">
        <f>IF(OR(N1000="",D1000=""),"",IFERROR(INDEX('Facturi emise'!$I$5:$I$1004,MATCH(N1000&amp;"|"&amp;D1000,'Facturi emise'!$A$5:$A$1004,0)),""))</f>
        <v/>
      </c>
      <c r="H1000" s="6"/>
      <c r="I1000" s="14" t="str">
        <f>IF(OR(N1000="",D1000=""),"",IFERROR(INDEX('Facturi emise'!$J$5:$J$1004,MATCH(N1000&amp;"|"&amp;D1000,'Facturi emise'!$A$5:$A$1004,0)),""))</f>
        <v/>
      </c>
      <c r="J1000" s="25" t="str">
        <f>IF(OR(N1000="",D1000=""),"",IFERROR(INDEX('Facturi emise'!$K$5:$K$1004,MATCH(N1000&amp;"|"&amp;D1000,'Facturi emise'!$A$5:$A$1004,0)),""))</f>
        <v/>
      </c>
      <c r="K1000" s="26" t="str">
        <f t="shared" si="46"/>
        <v/>
      </c>
      <c r="L1000" s="26" t="str">
        <f t="shared" si="47"/>
        <v/>
      </c>
      <c r="M1000" s="27" t="str">
        <f>IF(B1000="","",TRIM(IF(N1000="","Factura storno nu există în registru. ",IF(ISNA(MATCH(N1000&amp;"|"&amp;D1000,'Facturi emise'!$A$5:$A$1004,0)),"Linia nu există în factura inițială. ",""))&amp;IF(N(H1000)&lt;=0,"Lipsește cantitatea stornată. ","")&amp;IF(AND(N(I1000)=IFERROR(INDEX('Facturi emise'!$J$5:$J$1004,MATCH(N1000&amp;"|"&amp;D1000,'Facturi emise'!$A$5:$A$1004,0)),0),SUMIFS($H$5:$H$1004,$N$5:$N$1004,N1000,$D$5:$D$1004,D1000,$I$5:$I$1004,I1000)&gt;N(G1000)),"Stornezi mai mult decât s-a facturat. ","")&amp;IF(AND(N(I1000)&gt;0,N(I1000)&lt;IFERROR(INDEX('Facturi emise'!$J$5:$J$1004,MATCH(N1000&amp;"|"&amp;D1000,'Facturi emise'!$A$5:$A$1004,0)),0)),"Reducere de preț pe unitate. ","")))</f>
        <v/>
      </c>
      <c r="N1000" s="28" t="str">
        <f>IF(B1000="","",IFERROR(INDEX('Registru stornări'!$D$5:$D$304,MATCH(B1000,'Registru stornări'!$B$5:$B$304,0)),""))</f>
        <v/>
      </c>
      <c r="ZZ1000"/>
    </row>
    <row r="1001" spans="1:702" x14ac:dyDescent="0.2">
      <c r="A1001" s="1" t="str">
        <f t="shared" si="45"/>
        <v/>
      </c>
      <c r="B1001" s="9"/>
      <c r="C1001" s="10" t="str">
        <f>IF(B1001="","",COUNTIF(INDEX($B:$B,5):B1001,B1001))</f>
        <v/>
      </c>
      <c r="D1001" s="9"/>
      <c r="E1001" s="24" t="str">
        <f>IF(OR(N1001="",D1001=""),"",IFERROR(INDEX('Facturi emise'!$G$5:$G$1004,MATCH(N1001&amp;"|"&amp;D1001,'Facturi emise'!$A$5:$A$1004,0)),""))</f>
        <v/>
      </c>
      <c r="F1001" s="10" t="str">
        <f>IF(OR(N1001="",D1001=""),"",IFERROR(INDEX('Facturi emise'!$H$5:$H$1004,MATCH(N1001&amp;"|"&amp;D1001,'Facturi emise'!$A$5:$A$1004,0)),""))</f>
        <v/>
      </c>
      <c r="G1001" s="24" t="str">
        <f>IF(OR(N1001="",D1001=""),"",IFERROR(INDEX('Facturi emise'!$I$5:$I$1004,MATCH(N1001&amp;"|"&amp;D1001,'Facturi emise'!$A$5:$A$1004,0)),""))</f>
        <v/>
      </c>
      <c r="H1001" s="6"/>
      <c r="I1001" s="14" t="str">
        <f>IF(OR(N1001="",D1001=""),"",IFERROR(INDEX('Facturi emise'!$J$5:$J$1004,MATCH(N1001&amp;"|"&amp;D1001,'Facturi emise'!$A$5:$A$1004,0)),""))</f>
        <v/>
      </c>
      <c r="J1001" s="25" t="str">
        <f>IF(OR(N1001="",D1001=""),"",IFERROR(INDEX('Facturi emise'!$K$5:$K$1004,MATCH(N1001&amp;"|"&amp;D1001,'Facturi emise'!$A$5:$A$1004,0)),""))</f>
        <v/>
      </c>
      <c r="K1001" s="26" t="str">
        <f t="shared" si="46"/>
        <v/>
      </c>
      <c r="L1001" s="26" t="str">
        <f t="shared" si="47"/>
        <v/>
      </c>
      <c r="M1001" s="27" t="str">
        <f>IF(B1001="","",TRIM(IF(N1001="","Factura storno nu există în registru. ",IF(ISNA(MATCH(N1001&amp;"|"&amp;D1001,'Facturi emise'!$A$5:$A$1004,0)),"Linia nu există în factura inițială. ",""))&amp;IF(N(H1001)&lt;=0,"Lipsește cantitatea stornată. ","")&amp;IF(AND(N(I1001)=IFERROR(INDEX('Facturi emise'!$J$5:$J$1004,MATCH(N1001&amp;"|"&amp;D1001,'Facturi emise'!$A$5:$A$1004,0)),0),SUMIFS($H$5:$H$1004,$N$5:$N$1004,N1001,$D$5:$D$1004,D1001,$I$5:$I$1004,I1001)&gt;N(G1001)),"Stornezi mai mult decât s-a facturat. ","")&amp;IF(AND(N(I1001)&gt;0,N(I1001)&lt;IFERROR(INDEX('Facturi emise'!$J$5:$J$1004,MATCH(N1001&amp;"|"&amp;D1001,'Facturi emise'!$A$5:$A$1004,0)),0)),"Reducere de preț pe unitate. ","")))</f>
        <v/>
      </c>
      <c r="N1001" s="28" t="str">
        <f>IF(B1001="","",IFERROR(INDEX('Registru stornări'!$D$5:$D$304,MATCH(B1001,'Registru stornări'!$B$5:$B$304,0)),""))</f>
        <v/>
      </c>
    </row>
    <row r="1002" spans="1:702" x14ac:dyDescent="0.2">
      <c r="A1002" s="1" t="str">
        <f t="shared" si="45"/>
        <v/>
      </c>
      <c r="B1002" s="9"/>
      <c r="C1002" s="10" t="str">
        <f>IF(B1002="","",COUNTIF(INDEX($B:$B,5):B1002,B1002))</f>
        <v/>
      </c>
      <c r="D1002" s="9"/>
      <c r="E1002" s="24" t="str">
        <f>IF(OR(N1002="",D1002=""),"",IFERROR(INDEX('Facturi emise'!$G$5:$G$1004,MATCH(N1002&amp;"|"&amp;D1002,'Facturi emise'!$A$5:$A$1004,0)),""))</f>
        <v/>
      </c>
      <c r="F1002" s="10" t="str">
        <f>IF(OR(N1002="",D1002=""),"",IFERROR(INDEX('Facturi emise'!$H$5:$H$1004,MATCH(N1002&amp;"|"&amp;D1002,'Facturi emise'!$A$5:$A$1004,0)),""))</f>
        <v/>
      </c>
      <c r="G1002" s="24" t="str">
        <f>IF(OR(N1002="",D1002=""),"",IFERROR(INDEX('Facturi emise'!$I$5:$I$1004,MATCH(N1002&amp;"|"&amp;D1002,'Facturi emise'!$A$5:$A$1004,0)),""))</f>
        <v/>
      </c>
      <c r="H1002" s="6"/>
      <c r="I1002" s="14" t="str">
        <f>IF(OR(N1002="",D1002=""),"",IFERROR(INDEX('Facturi emise'!$J$5:$J$1004,MATCH(N1002&amp;"|"&amp;D1002,'Facturi emise'!$A$5:$A$1004,0)),""))</f>
        <v/>
      </c>
      <c r="J1002" s="25" t="str">
        <f>IF(OR(N1002="",D1002=""),"",IFERROR(INDEX('Facturi emise'!$K$5:$K$1004,MATCH(N1002&amp;"|"&amp;D1002,'Facturi emise'!$A$5:$A$1004,0)),""))</f>
        <v/>
      </c>
      <c r="K1002" s="26" t="str">
        <f t="shared" si="46"/>
        <v/>
      </c>
      <c r="L1002" s="26" t="str">
        <f t="shared" si="47"/>
        <v/>
      </c>
      <c r="M1002" s="27" t="str">
        <f>IF(B1002="","",TRIM(IF(N1002="","Factura storno nu există în registru. ",IF(ISNA(MATCH(N1002&amp;"|"&amp;D1002,'Facturi emise'!$A$5:$A$1004,0)),"Linia nu există în factura inițială. ",""))&amp;IF(N(H1002)&lt;=0,"Lipsește cantitatea stornată. ","")&amp;IF(AND(N(I1002)=IFERROR(INDEX('Facturi emise'!$J$5:$J$1004,MATCH(N1002&amp;"|"&amp;D1002,'Facturi emise'!$A$5:$A$1004,0)),0),SUMIFS($H$5:$H$1004,$N$5:$N$1004,N1002,$D$5:$D$1004,D1002,$I$5:$I$1004,I1002)&gt;N(G1002)),"Stornezi mai mult decât s-a facturat. ","")&amp;IF(AND(N(I1002)&gt;0,N(I1002)&lt;IFERROR(INDEX('Facturi emise'!$J$5:$J$1004,MATCH(N1002&amp;"|"&amp;D1002,'Facturi emise'!$A$5:$A$1004,0)),0)),"Reducere de preț pe unitate. ","")))</f>
        <v/>
      </c>
      <c r="N1002" s="28" t="str">
        <f>IF(B1002="","",IFERROR(INDEX('Registru stornări'!$D$5:$D$304,MATCH(B1002,'Registru stornări'!$B$5:$B$304,0)),""))</f>
        <v/>
      </c>
    </row>
    <row r="1003" spans="1:702" x14ac:dyDescent="0.2">
      <c r="A1003" s="1" t="str">
        <f t="shared" si="45"/>
        <v/>
      </c>
      <c r="B1003" s="9"/>
      <c r="C1003" s="10" t="str">
        <f>IF(B1003="","",COUNTIF(INDEX($B:$B,5):B1003,B1003))</f>
        <v/>
      </c>
      <c r="D1003" s="9"/>
      <c r="E1003" s="24" t="str">
        <f>IF(OR(N1003="",D1003=""),"",IFERROR(INDEX('Facturi emise'!$G$5:$G$1004,MATCH(N1003&amp;"|"&amp;D1003,'Facturi emise'!$A$5:$A$1004,0)),""))</f>
        <v/>
      </c>
      <c r="F1003" s="10" t="str">
        <f>IF(OR(N1003="",D1003=""),"",IFERROR(INDEX('Facturi emise'!$H$5:$H$1004,MATCH(N1003&amp;"|"&amp;D1003,'Facturi emise'!$A$5:$A$1004,0)),""))</f>
        <v/>
      </c>
      <c r="G1003" s="24" t="str">
        <f>IF(OR(N1003="",D1003=""),"",IFERROR(INDEX('Facturi emise'!$I$5:$I$1004,MATCH(N1003&amp;"|"&amp;D1003,'Facturi emise'!$A$5:$A$1004,0)),""))</f>
        <v/>
      </c>
      <c r="H1003" s="6"/>
      <c r="I1003" s="14" t="str">
        <f>IF(OR(N1003="",D1003=""),"",IFERROR(INDEX('Facturi emise'!$J$5:$J$1004,MATCH(N1003&amp;"|"&amp;D1003,'Facturi emise'!$A$5:$A$1004,0)),""))</f>
        <v/>
      </c>
      <c r="J1003" s="25" t="str">
        <f>IF(OR(N1003="",D1003=""),"",IFERROR(INDEX('Facturi emise'!$K$5:$K$1004,MATCH(N1003&amp;"|"&amp;D1003,'Facturi emise'!$A$5:$A$1004,0)),""))</f>
        <v/>
      </c>
      <c r="K1003" s="26" t="str">
        <f t="shared" si="46"/>
        <v/>
      </c>
      <c r="L1003" s="26" t="str">
        <f t="shared" si="47"/>
        <v/>
      </c>
      <c r="M1003" s="27" t="str">
        <f>IF(B1003="","",TRIM(IF(N1003="","Factura storno nu există în registru. ",IF(ISNA(MATCH(N1003&amp;"|"&amp;D1003,'Facturi emise'!$A$5:$A$1004,0)),"Linia nu există în factura inițială. ",""))&amp;IF(N(H1003)&lt;=0,"Lipsește cantitatea stornată. ","")&amp;IF(AND(N(I1003)=IFERROR(INDEX('Facturi emise'!$J$5:$J$1004,MATCH(N1003&amp;"|"&amp;D1003,'Facturi emise'!$A$5:$A$1004,0)),0),SUMIFS($H$5:$H$1004,$N$5:$N$1004,N1003,$D$5:$D$1004,D1003,$I$5:$I$1004,I1003)&gt;N(G1003)),"Stornezi mai mult decât s-a facturat. ","")&amp;IF(AND(N(I1003)&gt;0,N(I1003)&lt;IFERROR(INDEX('Facturi emise'!$J$5:$J$1004,MATCH(N1003&amp;"|"&amp;D1003,'Facturi emise'!$A$5:$A$1004,0)),0)),"Reducere de preț pe unitate. ","")))</f>
        <v/>
      </c>
      <c r="N1003" s="28" t="str">
        <f>IF(B1003="","",IFERROR(INDEX('Registru stornări'!$D$5:$D$304,MATCH(B1003,'Registru stornări'!$B$5:$B$304,0)),""))</f>
        <v/>
      </c>
    </row>
    <row r="1004" spans="1:702" x14ac:dyDescent="0.2">
      <c r="A1004" s="1" t="str">
        <f t="shared" si="45"/>
        <v/>
      </c>
      <c r="B1004" s="9"/>
      <c r="C1004" s="10" t="str">
        <f>IF(B1004="","",COUNTIF(INDEX($B:$B,5):B1004,B1004))</f>
        <v/>
      </c>
      <c r="D1004" s="9"/>
      <c r="E1004" s="24" t="str">
        <f>IF(OR(N1004="",D1004=""),"",IFERROR(INDEX('Facturi emise'!$G$5:$G$1004,MATCH(N1004&amp;"|"&amp;D1004,'Facturi emise'!$A$5:$A$1004,0)),""))</f>
        <v/>
      </c>
      <c r="F1004" s="10" t="str">
        <f>IF(OR(N1004="",D1004=""),"",IFERROR(INDEX('Facturi emise'!$H$5:$H$1004,MATCH(N1004&amp;"|"&amp;D1004,'Facturi emise'!$A$5:$A$1004,0)),""))</f>
        <v/>
      </c>
      <c r="G1004" s="24" t="str">
        <f>IF(OR(N1004="",D1004=""),"",IFERROR(INDEX('Facturi emise'!$I$5:$I$1004,MATCH(N1004&amp;"|"&amp;D1004,'Facturi emise'!$A$5:$A$1004,0)),""))</f>
        <v/>
      </c>
      <c r="H1004" s="6"/>
      <c r="I1004" s="14" t="str">
        <f>IF(OR(N1004="",D1004=""),"",IFERROR(INDEX('Facturi emise'!$J$5:$J$1004,MATCH(N1004&amp;"|"&amp;D1004,'Facturi emise'!$A$5:$A$1004,0)),""))</f>
        <v/>
      </c>
      <c r="J1004" s="25" t="str">
        <f>IF(OR(N1004="",D1004=""),"",IFERROR(INDEX('Facturi emise'!$K$5:$K$1004,MATCH(N1004&amp;"|"&amp;D1004,'Facturi emise'!$A$5:$A$1004,0)),""))</f>
        <v/>
      </c>
      <c r="K1004" s="26" t="str">
        <f t="shared" si="46"/>
        <v/>
      </c>
      <c r="L1004" s="26" t="str">
        <f t="shared" si="47"/>
        <v/>
      </c>
      <c r="M1004" s="27" t="str">
        <f>IF(B1004="","",TRIM(IF(N1004="","Factura storno nu există în registru. ",IF(ISNA(MATCH(N1004&amp;"|"&amp;D1004,'Facturi emise'!$A$5:$A$1004,0)),"Linia nu există în factura inițială. ",""))&amp;IF(N(H1004)&lt;=0,"Lipsește cantitatea stornată. ","")&amp;IF(AND(N(I1004)=IFERROR(INDEX('Facturi emise'!$J$5:$J$1004,MATCH(N1004&amp;"|"&amp;D1004,'Facturi emise'!$A$5:$A$1004,0)),0),SUMIFS($H$5:$H$1004,$N$5:$N$1004,N1004,$D$5:$D$1004,D1004,$I$5:$I$1004,I1004)&gt;N(G1004)),"Stornezi mai mult decât s-a facturat. ","")&amp;IF(AND(N(I1004)&gt;0,N(I1004)&lt;IFERROR(INDEX('Facturi emise'!$J$5:$J$1004,MATCH(N1004&amp;"|"&amp;D1004,'Facturi emise'!$A$5:$A$1004,0)),0)),"Reducere de preț pe unitate. ","")))</f>
        <v/>
      </c>
      <c r="N1004" s="28" t="str">
        <f>IF(B1004="","",IFERROR(INDEX('Registru stornări'!$D$5:$D$304,MATCH(B1004,'Registru stornări'!$B$5:$B$304,0)),""))</f>
        <v/>
      </c>
    </row>
  </sheetData>
  <conditionalFormatting sqref="M5:M1004">
    <cfRule type="expression" dxfId="0" priority="1" stopIfTrue="1">
      <formula>$M5="Reducere de preț pe unitate."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161E-DDFD-497D-BC49-4265DB9854AA}">
  <dimension ref="A1:N1004"/>
  <sheetViews>
    <sheetView showGridLines="0" topLeftCell="B1" workbookViewId="0">
      <pane ySplit="4" topLeftCell="A5" activePane="bottomLeft" state="frozen"/>
      <selection activeCell="B1" sqref="B1"/>
      <selection pane="bottomLeft" activeCell="B5" sqref="B5"/>
    </sheetView>
  </sheetViews>
  <sheetFormatPr baseColWidth="10" defaultRowHeight="12.75" x14ac:dyDescent="0.2"/>
  <cols>
    <col min="1" max="1" width="0" style="1" hidden="1" customWidth="1"/>
    <col min="2" max="2" width="9.7109375" style="1" customWidth="1"/>
    <col min="3" max="3" width="7.7109375" style="1" customWidth="1"/>
    <col min="4" max="4" width="11.7109375" style="1" customWidth="1"/>
    <col min="5" max="5" width="22.7109375" style="1" customWidth="1"/>
    <col min="6" max="6" width="12.7109375" style="1" customWidth="1"/>
    <col min="7" max="7" width="34.7109375" style="1" customWidth="1"/>
    <col min="8" max="8" width="6.7109375" style="1" customWidth="1"/>
    <col min="9" max="9" width="9.7109375" style="1" customWidth="1"/>
    <col min="10" max="10" width="11.7109375" style="1" customWidth="1"/>
    <col min="11" max="11" width="8.7109375" style="1" customWidth="1"/>
    <col min="12" max="12" width="11.7109375" style="1" customWidth="1"/>
    <col min="13" max="13" width="10.7109375" style="1" customWidth="1"/>
    <col min="14" max="14" width="11.7109375" style="1" customWidth="1"/>
    <col min="15" max="16384" width="11.42578125" style="1"/>
  </cols>
  <sheetData>
    <row r="1" spans="1:14" ht="21" x14ac:dyDescent="0.35">
      <c r="B1" s="2" t="s">
        <v>25</v>
      </c>
    </row>
    <row r="2" spans="1:14" x14ac:dyDescent="0.2">
      <c r="B2" s="3" t="s">
        <v>26</v>
      </c>
    </row>
    <row r="4" spans="1:14" ht="30" customHeight="1" x14ac:dyDescent="0.2">
      <c r="B4" s="7" t="s">
        <v>27</v>
      </c>
      <c r="C4" s="7" t="s">
        <v>28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36</v>
      </c>
      <c r="L4" s="7" t="s">
        <v>37</v>
      </c>
      <c r="M4" s="7" t="s">
        <v>38</v>
      </c>
      <c r="N4" s="7" t="s">
        <v>39</v>
      </c>
    </row>
    <row r="5" spans="1:14" x14ac:dyDescent="0.2">
      <c r="A5" s="1" t="str">
        <f t="shared" ref="A5:A68" si="0">IF(B5="","",B5&amp;"|"&amp;C5)</f>
        <v>1201|1</v>
      </c>
      <c r="B5" s="9">
        <v>1201</v>
      </c>
      <c r="C5" s="10">
        <f>IF(B5="","",COUNTIF(INDEX($B:$B,5):B5,B5))</f>
        <v>1</v>
      </c>
      <c r="D5" s="11">
        <f t="shared" ref="D5:D10" si="1">DATE(2026,10,1)</f>
        <v>46296</v>
      </c>
      <c r="E5" s="6" t="s">
        <v>40</v>
      </c>
      <c r="F5" s="6" t="s">
        <v>41</v>
      </c>
      <c r="G5" s="6" t="s">
        <v>42</v>
      </c>
      <c r="H5" s="9" t="s">
        <v>43</v>
      </c>
      <c r="I5" s="6">
        <v>200</v>
      </c>
      <c r="J5" s="12">
        <v>4.8499999999999996</v>
      </c>
      <c r="K5" s="13">
        <v>0.21</v>
      </c>
      <c r="L5" s="14">
        <f t="shared" ref="L5:L68" si="2">IF(OR(I5="",J5=""),"",ROUND(I5*J5,2))</f>
        <v>970</v>
      </c>
      <c r="M5" s="14">
        <f t="shared" ref="M5:M68" si="3">IF(L5="","",ROUND(L5*K5,2))</f>
        <v>203.7</v>
      </c>
      <c r="N5" s="14">
        <f t="shared" ref="N5:N68" si="4">IF(L5="","",L5+M5)</f>
        <v>1173.7</v>
      </c>
    </row>
    <row r="6" spans="1:14" x14ac:dyDescent="0.2">
      <c r="A6" s="1" t="str">
        <f t="shared" si="0"/>
        <v>1201|2</v>
      </c>
      <c r="B6" s="9">
        <v>1201</v>
      </c>
      <c r="C6" s="10">
        <f>IF(B6="","",COUNTIF(INDEX($B:$B,5):B6,B6))</f>
        <v>2</v>
      </c>
      <c r="D6" s="11">
        <f t="shared" si="1"/>
        <v>46296</v>
      </c>
      <c r="E6" s="6" t="s">
        <v>40</v>
      </c>
      <c r="F6" s="6" t="s">
        <v>41</v>
      </c>
      <c r="G6" s="6" t="s">
        <v>44</v>
      </c>
      <c r="H6" s="9" t="s">
        <v>43</v>
      </c>
      <c r="I6" s="6">
        <v>100</v>
      </c>
      <c r="J6" s="12">
        <v>1.9</v>
      </c>
      <c r="K6" s="13">
        <v>0.21</v>
      </c>
      <c r="L6" s="14">
        <f t="shared" si="2"/>
        <v>190</v>
      </c>
      <c r="M6" s="14">
        <f t="shared" si="3"/>
        <v>39.9</v>
      </c>
      <c r="N6" s="14">
        <f t="shared" si="4"/>
        <v>229.9</v>
      </c>
    </row>
    <row r="7" spans="1:14" x14ac:dyDescent="0.2">
      <c r="A7" s="1" t="str">
        <f t="shared" si="0"/>
        <v>1201|3</v>
      </c>
      <c r="B7" s="9">
        <v>1201</v>
      </c>
      <c r="C7" s="10">
        <f>IF(B7="","",COUNTIF(INDEX($B:$B,5):B7,B7))</f>
        <v>3</v>
      </c>
      <c r="D7" s="11">
        <f t="shared" si="1"/>
        <v>46296</v>
      </c>
      <c r="E7" s="6" t="s">
        <v>40</v>
      </c>
      <c r="F7" s="6" t="s">
        <v>41</v>
      </c>
      <c r="G7" s="6" t="s">
        <v>45</v>
      </c>
      <c r="H7" s="9" t="s">
        <v>46</v>
      </c>
      <c r="I7" s="6">
        <v>60</v>
      </c>
      <c r="J7" s="12">
        <v>1.2</v>
      </c>
      <c r="K7" s="13">
        <v>0.21</v>
      </c>
      <c r="L7" s="14">
        <f t="shared" si="2"/>
        <v>72</v>
      </c>
      <c r="M7" s="14">
        <f t="shared" si="3"/>
        <v>15.12</v>
      </c>
      <c r="N7" s="14">
        <f t="shared" si="4"/>
        <v>87.12</v>
      </c>
    </row>
    <row r="8" spans="1:14" x14ac:dyDescent="0.2">
      <c r="A8" s="1" t="str">
        <f t="shared" si="0"/>
        <v>1201|4</v>
      </c>
      <c r="B8" s="9">
        <v>1201</v>
      </c>
      <c r="C8" s="10">
        <f>IF(B8="","",COUNTIF(INDEX($B:$B,5):B8,B8))</f>
        <v>4</v>
      </c>
      <c r="D8" s="11">
        <f t="shared" si="1"/>
        <v>46296</v>
      </c>
      <c r="E8" s="6" t="s">
        <v>40</v>
      </c>
      <c r="F8" s="6" t="s">
        <v>41</v>
      </c>
      <c r="G8" s="6" t="s">
        <v>47</v>
      </c>
      <c r="H8" s="9" t="s">
        <v>46</v>
      </c>
      <c r="I8" s="6">
        <v>24</v>
      </c>
      <c r="J8" s="12">
        <v>14.5</v>
      </c>
      <c r="K8" s="13">
        <v>0.21</v>
      </c>
      <c r="L8" s="14">
        <f t="shared" si="2"/>
        <v>348</v>
      </c>
      <c r="M8" s="14">
        <f t="shared" si="3"/>
        <v>73.08</v>
      </c>
      <c r="N8" s="14">
        <f t="shared" si="4"/>
        <v>421.08</v>
      </c>
    </row>
    <row r="9" spans="1:14" x14ac:dyDescent="0.2">
      <c r="A9" s="1" t="str">
        <f t="shared" si="0"/>
        <v>1201|5</v>
      </c>
      <c r="B9" s="9">
        <v>1201</v>
      </c>
      <c r="C9" s="10">
        <f>IF(B9="","",COUNTIF(INDEX($B:$B,5):B9,B9))</f>
        <v>5</v>
      </c>
      <c r="D9" s="11">
        <f t="shared" si="1"/>
        <v>46296</v>
      </c>
      <c r="E9" s="6" t="s">
        <v>40</v>
      </c>
      <c r="F9" s="6" t="s">
        <v>41</v>
      </c>
      <c r="G9" s="6" t="s">
        <v>48</v>
      </c>
      <c r="H9" s="9" t="s">
        <v>46</v>
      </c>
      <c r="I9" s="6">
        <v>30</v>
      </c>
      <c r="J9" s="12">
        <v>18.899999999999999</v>
      </c>
      <c r="K9" s="13">
        <v>0.21</v>
      </c>
      <c r="L9" s="14">
        <f t="shared" si="2"/>
        <v>567</v>
      </c>
      <c r="M9" s="14">
        <f t="shared" si="3"/>
        <v>119.07</v>
      </c>
      <c r="N9" s="14">
        <f t="shared" si="4"/>
        <v>686.06999999999994</v>
      </c>
    </row>
    <row r="10" spans="1:14" x14ac:dyDescent="0.2">
      <c r="A10" s="1" t="str">
        <f t="shared" si="0"/>
        <v>1201|6</v>
      </c>
      <c r="B10" s="9">
        <v>1201</v>
      </c>
      <c r="C10" s="10">
        <f>IF(B10="","",COUNTIF(INDEX($B:$B,5):B10,B10))</f>
        <v>6</v>
      </c>
      <c r="D10" s="11">
        <f t="shared" si="1"/>
        <v>46296</v>
      </c>
      <c r="E10" s="6" t="s">
        <v>40</v>
      </c>
      <c r="F10" s="6" t="s">
        <v>41</v>
      </c>
      <c r="G10" s="6" t="s">
        <v>49</v>
      </c>
      <c r="H10" s="9" t="s">
        <v>50</v>
      </c>
      <c r="I10" s="6">
        <v>16</v>
      </c>
      <c r="J10" s="12">
        <v>85</v>
      </c>
      <c r="K10" s="13">
        <v>0.21</v>
      </c>
      <c r="L10" s="14">
        <f t="shared" si="2"/>
        <v>1360</v>
      </c>
      <c r="M10" s="14">
        <f t="shared" si="3"/>
        <v>285.60000000000002</v>
      </c>
      <c r="N10" s="14">
        <f t="shared" si="4"/>
        <v>1645.6</v>
      </c>
    </row>
    <row r="11" spans="1:14" x14ac:dyDescent="0.2">
      <c r="A11" s="1" t="str">
        <f t="shared" si="0"/>
        <v>1202|1</v>
      </c>
      <c r="B11" s="9">
        <v>1202</v>
      </c>
      <c r="C11" s="10">
        <f>IF(B11="","",COUNTIF(INDEX($B:$B,5):B11,B11))</f>
        <v>1</v>
      </c>
      <c r="D11" s="11">
        <f>DATE(2026,10,5)</f>
        <v>46300</v>
      </c>
      <c r="E11" s="6" t="s">
        <v>51</v>
      </c>
      <c r="F11" s="6" t="s">
        <v>52</v>
      </c>
      <c r="G11" s="6" t="s">
        <v>53</v>
      </c>
      <c r="H11" s="9" t="s">
        <v>46</v>
      </c>
      <c r="I11" s="6">
        <v>10</v>
      </c>
      <c r="J11" s="12">
        <v>145</v>
      </c>
      <c r="K11" s="13">
        <v>0.21</v>
      </c>
      <c r="L11" s="14">
        <f t="shared" si="2"/>
        <v>1450</v>
      </c>
      <c r="M11" s="14">
        <f t="shared" si="3"/>
        <v>304.5</v>
      </c>
      <c r="N11" s="14">
        <f t="shared" si="4"/>
        <v>1754.5</v>
      </c>
    </row>
    <row r="12" spans="1:14" x14ac:dyDescent="0.2">
      <c r="A12" s="1" t="str">
        <f t="shared" si="0"/>
        <v>1202|2</v>
      </c>
      <c r="B12" s="9">
        <v>1202</v>
      </c>
      <c r="C12" s="10">
        <f>IF(B12="","",COUNTIF(INDEX($B:$B,5):B12,B12))</f>
        <v>2</v>
      </c>
      <c r="D12" s="11">
        <f>DATE(2026,10,5)</f>
        <v>46300</v>
      </c>
      <c r="E12" s="6" t="s">
        <v>51</v>
      </c>
      <c r="F12" s="6" t="s">
        <v>52</v>
      </c>
      <c r="G12" s="6" t="s">
        <v>54</v>
      </c>
      <c r="H12" s="9" t="s">
        <v>46</v>
      </c>
      <c r="I12" s="6">
        <v>40</v>
      </c>
      <c r="J12" s="12">
        <v>22.4</v>
      </c>
      <c r="K12" s="13">
        <v>0.21</v>
      </c>
      <c r="L12" s="14">
        <f t="shared" si="2"/>
        <v>896</v>
      </c>
      <c r="M12" s="14">
        <f t="shared" si="3"/>
        <v>188.16</v>
      </c>
      <c r="N12" s="14">
        <f t="shared" si="4"/>
        <v>1084.1600000000001</v>
      </c>
    </row>
    <row r="13" spans="1:14" x14ac:dyDescent="0.2">
      <c r="A13" s="1" t="str">
        <f t="shared" si="0"/>
        <v>1203|1</v>
      </c>
      <c r="B13" s="9">
        <v>1203</v>
      </c>
      <c r="C13" s="10">
        <f>IF(B13="","",COUNTIF(INDEX($B:$B,5):B13,B13))</f>
        <v>1</v>
      </c>
      <c r="D13" s="11">
        <f>DATE(2026,10,7)</f>
        <v>46302</v>
      </c>
      <c r="E13" s="6" t="s">
        <v>55</v>
      </c>
      <c r="F13" s="6" t="s">
        <v>56</v>
      </c>
      <c r="G13" s="6" t="s">
        <v>57</v>
      </c>
      <c r="H13" s="9" t="s">
        <v>46</v>
      </c>
      <c r="I13" s="6">
        <v>20</v>
      </c>
      <c r="J13" s="12">
        <v>98</v>
      </c>
      <c r="K13" s="13">
        <v>0.21</v>
      </c>
      <c r="L13" s="14">
        <f t="shared" si="2"/>
        <v>1960</v>
      </c>
      <c r="M13" s="14">
        <f t="shared" si="3"/>
        <v>411.6</v>
      </c>
      <c r="N13" s="14">
        <f t="shared" si="4"/>
        <v>2371.6</v>
      </c>
    </row>
    <row r="14" spans="1:14" x14ac:dyDescent="0.2">
      <c r="A14" s="1" t="str">
        <f t="shared" si="0"/>
        <v>1212|1</v>
      </c>
      <c r="B14" s="9">
        <v>1212</v>
      </c>
      <c r="C14" s="10">
        <f>IF(B14="","",COUNTIF(INDEX($B:$B,5):B14,B14))</f>
        <v>1</v>
      </c>
      <c r="D14" s="11">
        <f>DATE(2026,10,9)</f>
        <v>46304</v>
      </c>
      <c r="E14" s="6" t="s">
        <v>55</v>
      </c>
      <c r="F14" s="6" t="s">
        <v>56</v>
      </c>
      <c r="G14" s="6" t="s">
        <v>57</v>
      </c>
      <c r="H14" s="9" t="s">
        <v>46</v>
      </c>
      <c r="I14" s="6">
        <v>20</v>
      </c>
      <c r="J14" s="12">
        <v>89</v>
      </c>
      <c r="K14" s="13">
        <v>0.21</v>
      </c>
      <c r="L14" s="14">
        <f t="shared" si="2"/>
        <v>1780</v>
      </c>
      <c r="M14" s="14">
        <f t="shared" si="3"/>
        <v>373.8</v>
      </c>
      <c r="N14" s="14">
        <f t="shared" si="4"/>
        <v>2153.8000000000002</v>
      </c>
    </row>
    <row r="15" spans="1:14" x14ac:dyDescent="0.2">
      <c r="A15" s="1" t="str">
        <f t="shared" si="0"/>
        <v/>
      </c>
      <c r="B15" s="9"/>
      <c r="C15" s="10" t="str">
        <f>IF(B15="","",COUNTIF(INDEX($B:$B,5):B15,B15))</f>
        <v/>
      </c>
      <c r="D15" s="11"/>
      <c r="E15" s="6"/>
      <c r="F15" s="6"/>
      <c r="G15" s="6"/>
      <c r="H15" s="9"/>
      <c r="I15" s="6"/>
      <c r="J15" s="12"/>
      <c r="K15" s="13"/>
      <c r="L15" s="14" t="str">
        <f t="shared" si="2"/>
        <v/>
      </c>
      <c r="M15" s="14" t="str">
        <f t="shared" si="3"/>
        <v/>
      </c>
      <c r="N15" s="14" t="str">
        <f t="shared" si="4"/>
        <v/>
      </c>
    </row>
    <row r="16" spans="1:14" x14ac:dyDescent="0.2">
      <c r="A16" s="1" t="str">
        <f t="shared" si="0"/>
        <v/>
      </c>
      <c r="B16" s="9"/>
      <c r="C16" s="10" t="str">
        <f>IF(B16="","",COUNTIF(INDEX($B:$B,5):B16,B16))</f>
        <v/>
      </c>
      <c r="D16" s="11"/>
      <c r="E16" s="6"/>
      <c r="F16" s="6"/>
      <c r="G16" s="6"/>
      <c r="H16" s="9"/>
      <c r="I16" s="6"/>
      <c r="J16" s="12"/>
      <c r="K16" s="13"/>
      <c r="L16" s="14" t="str">
        <f t="shared" si="2"/>
        <v/>
      </c>
      <c r="M16" s="14" t="str">
        <f t="shared" si="3"/>
        <v/>
      </c>
      <c r="N16" s="14" t="str">
        <f t="shared" si="4"/>
        <v/>
      </c>
    </row>
    <row r="17" spans="1:14" x14ac:dyDescent="0.2">
      <c r="A17" s="1" t="str">
        <f t="shared" si="0"/>
        <v/>
      </c>
      <c r="B17" s="9"/>
      <c r="C17" s="10" t="str">
        <f>IF(B17="","",COUNTIF(INDEX($B:$B,5):B17,B17))</f>
        <v/>
      </c>
      <c r="D17" s="11"/>
      <c r="E17" s="6"/>
      <c r="F17" s="6"/>
      <c r="G17" s="6"/>
      <c r="H17" s="9"/>
      <c r="I17" s="6"/>
      <c r="J17" s="12"/>
      <c r="K17" s="13"/>
      <c r="L17" s="14" t="str">
        <f t="shared" si="2"/>
        <v/>
      </c>
      <c r="M17" s="14" t="str">
        <f t="shared" si="3"/>
        <v/>
      </c>
      <c r="N17" s="14" t="str">
        <f t="shared" si="4"/>
        <v/>
      </c>
    </row>
    <row r="18" spans="1:14" x14ac:dyDescent="0.2">
      <c r="A18" s="1" t="str">
        <f t="shared" si="0"/>
        <v/>
      </c>
      <c r="B18" s="9"/>
      <c r="C18" s="10" t="str">
        <f>IF(B18="","",COUNTIF(INDEX($B:$B,5):B18,B18))</f>
        <v/>
      </c>
      <c r="D18" s="11"/>
      <c r="E18" s="6"/>
      <c r="F18" s="6"/>
      <c r="G18" s="6"/>
      <c r="H18" s="9"/>
      <c r="I18" s="6"/>
      <c r="J18" s="12"/>
      <c r="K18" s="13"/>
      <c r="L18" s="14" t="str">
        <f t="shared" si="2"/>
        <v/>
      </c>
      <c r="M18" s="14" t="str">
        <f t="shared" si="3"/>
        <v/>
      </c>
      <c r="N18" s="14" t="str">
        <f t="shared" si="4"/>
        <v/>
      </c>
    </row>
    <row r="19" spans="1:14" x14ac:dyDescent="0.2">
      <c r="A19" s="1" t="str">
        <f t="shared" si="0"/>
        <v/>
      </c>
      <c r="B19" s="9"/>
      <c r="C19" s="10" t="str">
        <f>IF(B19="","",COUNTIF(INDEX($B:$B,5):B19,B19))</f>
        <v/>
      </c>
      <c r="D19" s="11"/>
      <c r="E19" s="6"/>
      <c r="F19" s="6"/>
      <c r="G19" s="6"/>
      <c r="H19" s="9"/>
      <c r="I19" s="6"/>
      <c r="J19" s="12"/>
      <c r="K19" s="13"/>
      <c r="L19" s="14" t="str">
        <f t="shared" si="2"/>
        <v/>
      </c>
      <c r="M19" s="14" t="str">
        <f t="shared" si="3"/>
        <v/>
      </c>
      <c r="N19" s="14" t="str">
        <f t="shared" si="4"/>
        <v/>
      </c>
    </row>
    <row r="20" spans="1:14" x14ac:dyDescent="0.2">
      <c r="A20" s="1" t="str">
        <f t="shared" si="0"/>
        <v/>
      </c>
      <c r="B20" s="9"/>
      <c r="C20" s="10" t="str">
        <f>IF(B20="","",COUNTIF(INDEX($B:$B,5):B20,B20))</f>
        <v/>
      </c>
      <c r="D20" s="11"/>
      <c r="E20" s="6"/>
      <c r="F20" s="6"/>
      <c r="G20" s="6"/>
      <c r="H20" s="9"/>
      <c r="I20" s="6"/>
      <c r="J20" s="12"/>
      <c r="K20" s="13"/>
      <c r="L20" s="14" t="str">
        <f t="shared" si="2"/>
        <v/>
      </c>
      <c r="M20" s="14" t="str">
        <f t="shared" si="3"/>
        <v/>
      </c>
      <c r="N20" s="14" t="str">
        <f t="shared" si="4"/>
        <v/>
      </c>
    </row>
    <row r="21" spans="1:14" x14ac:dyDescent="0.2">
      <c r="A21" s="1" t="str">
        <f t="shared" si="0"/>
        <v/>
      </c>
      <c r="B21" s="9"/>
      <c r="C21" s="10" t="str">
        <f>IF(B21="","",COUNTIF(INDEX($B:$B,5):B21,B21))</f>
        <v/>
      </c>
      <c r="D21" s="11"/>
      <c r="E21" s="6"/>
      <c r="F21" s="6"/>
      <c r="G21" s="6"/>
      <c r="H21" s="9"/>
      <c r="I21" s="6"/>
      <c r="J21" s="12"/>
      <c r="K21" s="13"/>
      <c r="L21" s="14" t="str">
        <f t="shared" si="2"/>
        <v/>
      </c>
      <c r="M21" s="14" t="str">
        <f t="shared" si="3"/>
        <v/>
      </c>
      <c r="N21" s="14" t="str">
        <f t="shared" si="4"/>
        <v/>
      </c>
    </row>
    <row r="22" spans="1:14" x14ac:dyDescent="0.2">
      <c r="A22" s="1" t="str">
        <f t="shared" si="0"/>
        <v/>
      </c>
      <c r="B22" s="9"/>
      <c r="C22" s="10" t="str">
        <f>IF(B22="","",COUNTIF(INDEX($B:$B,5):B22,B22))</f>
        <v/>
      </c>
      <c r="D22" s="11"/>
      <c r="E22" s="6"/>
      <c r="F22" s="6"/>
      <c r="G22" s="6"/>
      <c r="H22" s="9"/>
      <c r="I22" s="6"/>
      <c r="J22" s="12"/>
      <c r="K22" s="13"/>
      <c r="L22" s="14" t="str">
        <f t="shared" si="2"/>
        <v/>
      </c>
      <c r="M22" s="14" t="str">
        <f t="shared" si="3"/>
        <v/>
      </c>
      <c r="N22" s="14" t="str">
        <f t="shared" si="4"/>
        <v/>
      </c>
    </row>
    <row r="23" spans="1:14" x14ac:dyDescent="0.2">
      <c r="A23" s="1" t="str">
        <f t="shared" si="0"/>
        <v/>
      </c>
      <c r="B23" s="9"/>
      <c r="C23" s="10" t="str">
        <f>IF(B23="","",COUNTIF(INDEX($B:$B,5):B23,B23))</f>
        <v/>
      </c>
      <c r="D23" s="11"/>
      <c r="E23" s="6"/>
      <c r="F23" s="6"/>
      <c r="G23" s="6"/>
      <c r="H23" s="9"/>
      <c r="I23" s="6"/>
      <c r="J23" s="12"/>
      <c r="K23" s="13"/>
      <c r="L23" s="14" t="str">
        <f t="shared" si="2"/>
        <v/>
      </c>
      <c r="M23" s="14" t="str">
        <f t="shared" si="3"/>
        <v/>
      </c>
      <c r="N23" s="14" t="str">
        <f t="shared" si="4"/>
        <v/>
      </c>
    </row>
    <row r="24" spans="1:14" x14ac:dyDescent="0.2">
      <c r="A24" s="1" t="str">
        <f t="shared" si="0"/>
        <v/>
      </c>
      <c r="B24" s="9"/>
      <c r="C24" s="10" t="str">
        <f>IF(B24="","",COUNTIF(INDEX($B:$B,5):B24,B24))</f>
        <v/>
      </c>
      <c r="D24" s="11"/>
      <c r="E24" s="6"/>
      <c r="F24" s="6"/>
      <c r="G24" s="6"/>
      <c r="H24" s="9"/>
      <c r="I24" s="6"/>
      <c r="J24" s="12"/>
      <c r="K24" s="13"/>
      <c r="L24" s="14" t="str">
        <f t="shared" si="2"/>
        <v/>
      </c>
      <c r="M24" s="14" t="str">
        <f t="shared" si="3"/>
        <v/>
      </c>
      <c r="N24" s="14" t="str">
        <f t="shared" si="4"/>
        <v/>
      </c>
    </row>
    <row r="25" spans="1:14" x14ac:dyDescent="0.2">
      <c r="A25" s="1" t="str">
        <f t="shared" si="0"/>
        <v/>
      </c>
      <c r="B25" s="9"/>
      <c r="C25" s="10" t="str">
        <f>IF(B25="","",COUNTIF(INDEX($B:$B,5):B25,B25))</f>
        <v/>
      </c>
      <c r="D25" s="11"/>
      <c r="E25" s="6"/>
      <c r="F25" s="6"/>
      <c r="G25" s="6"/>
      <c r="H25" s="9"/>
      <c r="I25" s="6"/>
      <c r="J25" s="12"/>
      <c r="K25" s="13"/>
      <c r="L25" s="14" t="str">
        <f t="shared" si="2"/>
        <v/>
      </c>
      <c r="M25" s="14" t="str">
        <f t="shared" si="3"/>
        <v/>
      </c>
      <c r="N25" s="14" t="str">
        <f t="shared" si="4"/>
        <v/>
      </c>
    </row>
    <row r="26" spans="1:14" x14ac:dyDescent="0.2">
      <c r="A26" s="1" t="str">
        <f t="shared" si="0"/>
        <v/>
      </c>
      <c r="B26" s="9"/>
      <c r="C26" s="10" t="str">
        <f>IF(B26="","",COUNTIF(INDEX($B:$B,5):B26,B26))</f>
        <v/>
      </c>
      <c r="D26" s="11"/>
      <c r="E26" s="6"/>
      <c r="F26" s="6"/>
      <c r="G26" s="6"/>
      <c r="H26" s="9"/>
      <c r="I26" s="6"/>
      <c r="J26" s="12"/>
      <c r="K26" s="13"/>
      <c r="L26" s="14" t="str">
        <f t="shared" si="2"/>
        <v/>
      </c>
      <c r="M26" s="14" t="str">
        <f t="shared" si="3"/>
        <v/>
      </c>
      <c r="N26" s="14" t="str">
        <f t="shared" si="4"/>
        <v/>
      </c>
    </row>
    <row r="27" spans="1:14" x14ac:dyDescent="0.2">
      <c r="A27" s="1" t="str">
        <f t="shared" si="0"/>
        <v/>
      </c>
      <c r="B27" s="9"/>
      <c r="C27" s="10" t="str">
        <f>IF(B27="","",COUNTIF(INDEX($B:$B,5):B27,B27))</f>
        <v/>
      </c>
      <c r="D27" s="11"/>
      <c r="E27" s="6"/>
      <c r="F27" s="6"/>
      <c r="G27" s="6"/>
      <c r="H27" s="9"/>
      <c r="I27" s="6"/>
      <c r="J27" s="12"/>
      <c r="K27" s="13"/>
      <c r="L27" s="14" t="str">
        <f t="shared" si="2"/>
        <v/>
      </c>
      <c r="M27" s="14" t="str">
        <f t="shared" si="3"/>
        <v/>
      </c>
      <c r="N27" s="14" t="str">
        <f t="shared" si="4"/>
        <v/>
      </c>
    </row>
    <row r="28" spans="1:14" x14ac:dyDescent="0.2">
      <c r="A28" s="1" t="str">
        <f t="shared" si="0"/>
        <v/>
      </c>
      <c r="B28" s="9"/>
      <c r="C28" s="10" t="str">
        <f>IF(B28="","",COUNTIF(INDEX($B:$B,5):B28,B28))</f>
        <v/>
      </c>
      <c r="D28" s="11"/>
      <c r="E28" s="6"/>
      <c r="F28" s="6"/>
      <c r="G28" s="6"/>
      <c r="H28" s="9"/>
      <c r="I28" s="6"/>
      <c r="J28" s="12"/>
      <c r="K28" s="13"/>
      <c r="L28" s="14" t="str">
        <f t="shared" si="2"/>
        <v/>
      </c>
      <c r="M28" s="14" t="str">
        <f t="shared" si="3"/>
        <v/>
      </c>
      <c r="N28" s="14" t="str">
        <f t="shared" si="4"/>
        <v/>
      </c>
    </row>
    <row r="29" spans="1:14" x14ac:dyDescent="0.2">
      <c r="A29" s="1" t="str">
        <f t="shared" si="0"/>
        <v/>
      </c>
      <c r="B29" s="9"/>
      <c r="C29" s="10" t="str">
        <f>IF(B29="","",COUNTIF(INDEX($B:$B,5):B29,B29))</f>
        <v/>
      </c>
      <c r="D29" s="11"/>
      <c r="E29" s="6"/>
      <c r="F29" s="6"/>
      <c r="G29" s="6"/>
      <c r="H29" s="9"/>
      <c r="I29" s="6"/>
      <c r="J29" s="12"/>
      <c r="K29" s="13"/>
      <c r="L29" s="14" t="str">
        <f t="shared" si="2"/>
        <v/>
      </c>
      <c r="M29" s="14" t="str">
        <f t="shared" si="3"/>
        <v/>
      </c>
      <c r="N29" s="14" t="str">
        <f t="shared" si="4"/>
        <v/>
      </c>
    </row>
    <row r="30" spans="1:14" x14ac:dyDescent="0.2">
      <c r="A30" s="1" t="str">
        <f t="shared" si="0"/>
        <v/>
      </c>
      <c r="B30" s="9"/>
      <c r="C30" s="10" t="str">
        <f>IF(B30="","",COUNTIF(INDEX($B:$B,5):B30,B30))</f>
        <v/>
      </c>
      <c r="D30" s="11"/>
      <c r="E30" s="6"/>
      <c r="F30" s="6"/>
      <c r="G30" s="6"/>
      <c r="H30" s="9"/>
      <c r="I30" s="6"/>
      <c r="J30" s="12"/>
      <c r="K30" s="13"/>
      <c r="L30" s="14" t="str">
        <f t="shared" si="2"/>
        <v/>
      </c>
      <c r="M30" s="14" t="str">
        <f t="shared" si="3"/>
        <v/>
      </c>
      <c r="N30" s="14" t="str">
        <f t="shared" si="4"/>
        <v/>
      </c>
    </row>
    <row r="31" spans="1:14" x14ac:dyDescent="0.2">
      <c r="A31" s="1" t="str">
        <f t="shared" si="0"/>
        <v/>
      </c>
      <c r="B31" s="9"/>
      <c r="C31" s="10" t="str">
        <f>IF(B31="","",COUNTIF(INDEX($B:$B,5):B31,B31))</f>
        <v/>
      </c>
      <c r="D31" s="11"/>
      <c r="E31" s="6"/>
      <c r="F31" s="6"/>
      <c r="G31" s="6"/>
      <c r="H31" s="9"/>
      <c r="I31" s="6"/>
      <c r="J31" s="12"/>
      <c r="K31" s="13"/>
      <c r="L31" s="14" t="str">
        <f t="shared" si="2"/>
        <v/>
      </c>
      <c r="M31" s="14" t="str">
        <f t="shared" si="3"/>
        <v/>
      </c>
      <c r="N31" s="14" t="str">
        <f t="shared" si="4"/>
        <v/>
      </c>
    </row>
    <row r="32" spans="1:14" x14ac:dyDescent="0.2">
      <c r="A32" s="1" t="str">
        <f t="shared" si="0"/>
        <v/>
      </c>
      <c r="B32" s="9"/>
      <c r="C32" s="10" t="str">
        <f>IF(B32="","",COUNTIF(INDEX($B:$B,5):B32,B32))</f>
        <v/>
      </c>
      <c r="D32" s="11"/>
      <c r="E32" s="6"/>
      <c r="F32" s="6"/>
      <c r="G32" s="6"/>
      <c r="H32" s="9"/>
      <c r="I32" s="6"/>
      <c r="J32" s="12"/>
      <c r="K32" s="13"/>
      <c r="L32" s="14" t="str">
        <f t="shared" si="2"/>
        <v/>
      </c>
      <c r="M32" s="14" t="str">
        <f t="shared" si="3"/>
        <v/>
      </c>
      <c r="N32" s="14" t="str">
        <f t="shared" si="4"/>
        <v/>
      </c>
    </row>
    <row r="33" spans="1:14" x14ac:dyDescent="0.2">
      <c r="A33" s="1" t="str">
        <f t="shared" si="0"/>
        <v/>
      </c>
      <c r="B33" s="9"/>
      <c r="C33" s="10" t="str">
        <f>IF(B33="","",COUNTIF(INDEX($B:$B,5):B33,B33))</f>
        <v/>
      </c>
      <c r="D33" s="11"/>
      <c r="E33" s="6"/>
      <c r="F33" s="6"/>
      <c r="G33" s="6"/>
      <c r="H33" s="9"/>
      <c r="I33" s="6"/>
      <c r="J33" s="12"/>
      <c r="K33" s="13"/>
      <c r="L33" s="14" t="str">
        <f t="shared" si="2"/>
        <v/>
      </c>
      <c r="M33" s="14" t="str">
        <f t="shared" si="3"/>
        <v/>
      </c>
      <c r="N33" s="14" t="str">
        <f t="shared" si="4"/>
        <v/>
      </c>
    </row>
    <row r="34" spans="1:14" x14ac:dyDescent="0.2">
      <c r="A34" s="1" t="str">
        <f t="shared" si="0"/>
        <v/>
      </c>
      <c r="B34" s="9"/>
      <c r="C34" s="10" t="str">
        <f>IF(B34="","",COUNTIF(INDEX($B:$B,5):B34,B34))</f>
        <v/>
      </c>
      <c r="D34" s="11"/>
      <c r="E34" s="6"/>
      <c r="F34" s="6"/>
      <c r="G34" s="6"/>
      <c r="H34" s="9"/>
      <c r="I34" s="6"/>
      <c r="J34" s="12"/>
      <c r="K34" s="13"/>
      <c r="L34" s="14" t="str">
        <f t="shared" si="2"/>
        <v/>
      </c>
      <c r="M34" s="14" t="str">
        <f t="shared" si="3"/>
        <v/>
      </c>
      <c r="N34" s="14" t="str">
        <f t="shared" si="4"/>
        <v/>
      </c>
    </row>
    <row r="35" spans="1:14" x14ac:dyDescent="0.2">
      <c r="A35" s="1" t="str">
        <f t="shared" si="0"/>
        <v/>
      </c>
      <c r="B35" s="9"/>
      <c r="C35" s="10" t="str">
        <f>IF(B35="","",COUNTIF(INDEX($B:$B,5):B35,B35))</f>
        <v/>
      </c>
      <c r="D35" s="11"/>
      <c r="E35" s="6"/>
      <c r="F35" s="6"/>
      <c r="G35" s="6"/>
      <c r="H35" s="9"/>
      <c r="I35" s="6"/>
      <c r="J35" s="12"/>
      <c r="K35" s="13"/>
      <c r="L35" s="14" t="str">
        <f t="shared" si="2"/>
        <v/>
      </c>
      <c r="M35" s="14" t="str">
        <f t="shared" si="3"/>
        <v/>
      </c>
      <c r="N35" s="14" t="str">
        <f t="shared" si="4"/>
        <v/>
      </c>
    </row>
    <row r="36" spans="1:14" x14ac:dyDescent="0.2">
      <c r="A36" s="1" t="str">
        <f t="shared" si="0"/>
        <v/>
      </c>
      <c r="B36" s="9"/>
      <c r="C36" s="10" t="str">
        <f>IF(B36="","",COUNTIF(INDEX($B:$B,5):B36,B36))</f>
        <v/>
      </c>
      <c r="D36" s="11"/>
      <c r="E36" s="6"/>
      <c r="F36" s="6"/>
      <c r="G36" s="6"/>
      <c r="H36" s="9"/>
      <c r="I36" s="6"/>
      <c r="J36" s="12"/>
      <c r="K36" s="13"/>
      <c r="L36" s="14" t="str">
        <f t="shared" si="2"/>
        <v/>
      </c>
      <c r="M36" s="14" t="str">
        <f t="shared" si="3"/>
        <v/>
      </c>
      <c r="N36" s="14" t="str">
        <f t="shared" si="4"/>
        <v/>
      </c>
    </row>
    <row r="37" spans="1:14" x14ac:dyDescent="0.2">
      <c r="A37" s="1" t="str">
        <f t="shared" si="0"/>
        <v/>
      </c>
      <c r="B37" s="9"/>
      <c r="C37" s="10" t="str">
        <f>IF(B37="","",COUNTIF(INDEX($B:$B,5):B37,B37))</f>
        <v/>
      </c>
      <c r="D37" s="11"/>
      <c r="E37" s="6"/>
      <c r="F37" s="6"/>
      <c r="G37" s="6"/>
      <c r="H37" s="9"/>
      <c r="I37" s="6"/>
      <c r="J37" s="12"/>
      <c r="K37" s="13"/>
      <c r="L37" s="14" t="str">
        <f t="shared" si="2"/>
        <v/>
      </c>
      <c r="M37" s="14" t="str">
        <f t="shared" si="3"/>
        <v/>
      </c>
      <c r="N37" s="14" t="str">
        <f t="shared" si="4"/>
        <v/>
      </c>
    </row>
    <row r="38" spans="1:14" x14ac:dyDescent="0.2">
      <c r="A38" s="1" t="str">
        <f t="shared" si="0"/>
        <v/>
      </c>
      <c r="B38" s="9"/>
      <c r="C38" s="10" t="str">
        <f>IF(B38="","",COUNTIF(INDEX($B:$B,5):B38,B38))</f>
        <v/>
      </c>
      <c r="D38" s="11"/>
      <c r="E38" s="6"/>
      <c r="F38" s="6"/>
      <c r="G38" s="6"/>
      <c r="H38" s="9"/>
      <c r="I38" s="6"/>
      <c r="J38" s="12"/>
      <c r="K38" s="13"/>
      <c r="L38" s="14" t="str">
        <f t="shared" si="2"/>
        <v/>
      </c>
      <c r="M38" s="14" t="str">
        <f t="shared" si="3"/>
        <v/>
      </c>
      <c r="N38" s="14" t="str">
        <f t="shared" si="4"/>
        <v/>
      </c>
    </row>
    <row r="39" spans="1:14" x14ac:dyDescent="0.2">
      <c r="A39" s="1" t="str">
        <f t="shared" si="0"/>
        <v/>
      </c>
      <c r="B39" s="9"/>
      <c r="C39" s="10" t="str">
        <f>IF(B39="","",COUNTIF(INDEX($B:$B,5):B39,B39))</f>
        <v/>
      </c>
      <c r="D39" s="11"/>
      <c r="E39" s="6"/>
      <c r="F39" s="6"/>
      <c r="G39" s="6"/>
      <c r="H39" s="9"/>
      <c r="I39" s="6"/>
      <c r="J39" s="12"/>
      <c r="K39" s="13"/>
      <c r="L39" s="14" t="str">
        <f t="shared" si="2"/>
        <v/>
      </c>
      <c r="M39" s="14" t="str">
        <f t="shared" si="3"/>
        <v/>
      </c>
      <c r="N39" s="14" t="str">
        <f t="shared" si="4"/>
        <v/>
      </c>
    </row>
    <row r="40" spans="1:14" x14ac:dyDescent="0.2">
      <c r="A40" s="1" t="str">
        <f t="shared" si="0"/>
        <v/>
      </c>
      <c r="B40" s="9"/>
      <c r="C40" s="10" t="str">
        <f>IF(B40="","",COUNTIF(INDEX($B:$B,5):B40,B40))</f>
        <v/>
      </c>
      <c r="D40" s="11"/>
      <c r="E40" s="6"/>
      <c r="F40" s="6"/>
      <c r="G40" s="6"/>
      <c r="H40" s="9"/>
      <c r="I40" s="6"/>
      <c r="J40" s="12"/>
      <c r="K40" s="13"/>
      <c r="L40" s="14" t="str">
        <f t="shared" si="2"/>
        <v/>
      </c>
      <c r="M40" s="14" t="str">
        <f t="shared" si="3"/>
        <v/>
      </c>
      <c r="N40" s="14" t="str">
        <f t="shared" si="4"/>
        <v/>
      </c>
    </row>
    <row r="41" spans="1:14" x14ac:dyDescent="0.2">
      <c r="A41" s="1" t="str">
        <f t="shared" si="0"/>
        <v/>
      </c>
      <c r="B41" s="9"/>
      <c r="C41" s="10" t="str">
        <f>IF(B41="","",COUNTIF(INDEX($B:$B,5):B41,B41))</f>
        <v/>
      </c>
      <c r="D41" s="11"/>
      <c r="E41" s="6"/>
      <c r="F41" s="6"/>
      <c r="G41" s="6"/>
      <c r="H41" s="9"/>
      <c r="I41" s="6"/>
      <c r="J41" s="12"/>
      <c r="K41" s="13"/>
      <c r="L41" s="14" t="str">
        <f t="shared" si="2"/>
        <v/>
      </c>
      <c r="M41" s="14" t="str">
        <f t="shared" si="3"/>
        <v/>
      </c>
      <c r="N41" s="14" t="str">
        <f t="shared" si="4"/>
        <v/>
      </c>
    </row>
    <row r="42" spans="1:14" x14ac:dyDescent="0.2">
      <c r="A42" s="1" t="str">
        <f t="shared" si="0"/>
        <v/>
      </c>
      <c r="B42" s="9"/>
      <c r="C42" s="10" t="str">
        <f>IF(B42="","",COUNTIF(INDEX($B:$B,5):B42,B42))</f>
        <v/>
      </c>
      <c r="D42" s="11"/>
      <c r="E42" s="6"/>
      <c r="F42" s="6"/>
      <c r="G42" s="6"/>
      <c r="H42" s="9"/>
      <c r="I42" s="6"/>
      <c r="J42" s="12"/>
      <c r="K42" s="13"/>
      <c r="L42" s="14" t="str">
        <f t="shared" si="2"/>
        <v/>
      </c>
      <c r="M42" s="14" t="str">
        <f t="shared" si="3"/>
        <v/>
      </c>
      <c r="N42" s="14" t="str">
        <f t="shared" si="4"/>
        <v/>
      </c>
    </row>
    <row r="43" spans="1:14" x14ac:dyDescent="0.2">
      <c r="A43" s="1" t="str">
        <f t="shared" si="0"/>
        <v/>
      </c>
      <c r="B43" s="9"/>
      <c r="C43" s="10" t="str">
        <f>IF(B43="","",COUNTIF(INDEX($B:$B,5):B43,B43))</f>
        <v/>
      </c>
      <c r="D43" s="11"/>
      <c r="E43" s="6"/>
      <c r="F43" s="6"/>
      <c r="G43" s="6"/>
      <c r="H43" s="9"/>
      <c r="I43" s="6"/>
      <c r="J43" s="12"/>
      <c r="K43" s="13"/>
      <c r="L43" s="14" t="str">
        <f t="shared" si="2"/>
        <v/>
      </c>
      <c r="M43" s="14" t="str">
        <f t="shared" si="3"/>
        <v/>
      </c>
      <c r="N43" s="14" t="str">
        <f t="shared" si="4"/>
        <v/>
      </c>
    </row>
    <row r="44" spans="1:14" x14ac:dyDescent="0.2">
      <c r="A44" s="1" t="str">
        <f t="shared" si="0"/>
        <v/>
      </c>
      <c r="B44" s="9"/>
      <c r="C44" s="10" t="str">
        <f>IF(B44="","",COUNTIF(INDEX($B:$B,5):B44,B44))</f>
        <v/>
      </c>
      <c r="D44" s="11"/>
      <c r="E44" s="6"/>
      <c r="F44" s="6"/>
      <c r="G44" s="6"/>
      <c r="H44" s="9"/>
      <c r="I44" s="6"/>
      <c r="J44" s="12"/>
      <c r="K44" s="13"/>
      <c r="L44" s="14" t="str">
        <f t="shared" si="2"/>
        <v/>
      </c>
      <c r="M44" s="14" t="str">
        <f t="shared" si="3"/>
        <v/>
      </c>
      <c r="N44" s="14" t="str">
        <f t="shared" si="4"/>
        <v/>
      </c>
    </row>
    <row r="45" spans="1:14" x14ac:dyDescent="0.2">
      <c r="A45" s="1" t="str">
        <f t="shared" si="0"/>
        <v/>
      </c>
      <c r="B45" s="9"/>
      <c r="C45" s="10" t="str">
        <f>IF(B45="","",COUNTIF(INDEX($B:$B,5):B45,B45))</f>
        <v/>
      </c>
      <c r="D45" s="11"/>
      <c r="E45" s="6"/>
      <c r="F45" s="6"/>
      <c r="G45" s="6"/>
      <c r="H45" s="9"/>
      <c r="I45" s="6"/>
      <c r="J45" s="12"/>
      <c r="K45" s="13"/>
      <c r="L45" s="14" t="str">
        <f t="shared" si="2"/>
        <v/>
      </c>
      <c r="M45" s="14" t="str">
        <f t="shared" si="3"/>
        <v/>
      </c>
      <c r="N45" s="14" t="str">
        <f t="shared" si="4"/>
        <v/>
      </c>
    </row>
    <row r="46" spans="1:14" x14ac:dyDescent="0.2">
      <c r="A46" s="1" t="str">
        <f t="shared" si="0"/>
        <v/>
      </c>
      <c r="B46" s="9"/>
      <c r="C46" s="10" t="str">
        <f>IF(B46="","",COUNTIF(INDEX($B:$B,5):B46,B46))</f>
        <v/>
      </c>
      <c r="D46" s="11"/>
      <c r="E46" s="6"/>
      <c r="F46" s="6"/>
      <c r="G46" s="6"/>
      <c r="H46" s="9"/>
      <c r="I46" s="6"/>
      <c r="J46" s="12"/>
      <c r="K46" s="13"/>
      <c r="L46" s="14" t="str">
        <f t="shared" si="2"/>
        <v/>
      </c>
      <c r="M46" s="14" t="str">
        <f t="shared" si="3"/>
        <v/>
      </c>
      <c r="N46" s="14" t="str">
        <f t="shared" si="4"/>
        <v/>
      </c>
    </row>
    <row r="47" spans="1:14" x14ac:dyDescent="0.2">
      <c r="A47" s="1" t="str">
        <f t="shared" si="0"/>
        <v/>
      </c>
      <c r="B47" s="9"/>
      <c r="C47" s="10" t="str">
        <f>IF(B47="","",COUNTIF(INDEX($B:$B,5):B47,B47))</f>
        <v/>
      </c>
      <c r="D47" s="11"/>
      <c r="E47" s="6"/>
      <c r="F47" s="6"/>
      <c r="G47" s="6"/>
      <c r="H47" s="9"/>
      <c r="I47" s="6"/>
      <c r="J47" s="12"/>
      <c r="K47" s="13"/>
      <c r="L47" s="14" t="str">
        <f t="shared" si="2"/>
        <v/>
      </c>
      <c r="M47" s="14" t="str">
        <f t="shared" si="3"/>
        <v/>
      </c>
      <c r="N47" s="14" t="str">
        <f t="shared" si="4"/>
        <v/>
      </c>
    </row>
    <row r="48" spans="1:14" x14ac:dyDescent="0.2">
      <c r="A48" s="1" t="str">
        <f t="shared" si="0"/>
        <v/>
      </c>
      <c r="B48" s="9"/>
      <c r="C48" s="10" t="str">
        <f>IF(B48="","",COUNTIF(INDEX($B:$B,5):B48,B48))</f>
        <v/>
      </c>
      <c r="D48" s="11"/>
      <c r="E48" s="6"/>
      <c r="F48" s="6"/>
      <c r="G48" s="6"/>
      <c r="H48" s="9"/>
      <c r="I48" s="6"/>
      <c r="J48" s="12"/>
      <c r="K48" s="13"/>
      <c r="L48" s="14" t="str">
        <f t="shared" si="2"/>
        <v/>
      </c>
      <c r="M48" s="14" t="str">
        <f t="shared" si="3"/>
        <v/>
      </c>
      <c r="N48" s="14" t="str">
        <f t="shared" si="4"/>
        <v/>
      </c>
    </row>
    <row r="49" spans="1:14" x14ac:dyDescent="0.2">
      <c r="A49" s="1" t="str">
        <f t="shared" si="0"/>
        <v/>
      </c>
      <c r="B49" s="9"/>
      <c r="C49" s="10" t="str">
        <f>IF(B49="","",COUNTIF(INDEX($B:$B,5):B49,B49))</f>
        <v/>
      </c>
      <c r="D49" s="11"/>
      <c r="E49" s="6"/>
      <c r="F49" s="6"/>
      <c r="G49" s="6"/>
      <c r="H49" s="9"/>
      <c r="I49" s="6"/>
      <c r="J49" s="12"/>
      <c r="K49" s="13"/>
      <c r="L49" s="14" t="str">
        <f t="shared" si="2"/>
        <v/>
      </c>
      <c r="M49" s="14" t="str">
        <f t="shared" si="3"/>
        <v/>
      </c>
      <c r="N49" s="14" t="str">
        <f t="shared" si="4"/>
        <v/>
      </c>
    </row>
    <row r="50" spans="1:14" x14ac:dyDescent="0.2">
      <c r="A50" s="1" t="str">
        <f t="shared" si="0"/>
        <v/>
      </c>
      <c r="B50" s="9"/>
      <c r="C50" s="10" t="str">
        <f>IF(B50="","",COUNTIF(INDEX($B:$B,5):B50,B50))</f>
        <v/>
      </c>
      <c r="D50" s="11"/>
      <c r="E50" s="6"/>
      <c r="F50" s="6"/>
      <c r="G50" s="6"/>
      <c r="H50" s="9"/>
      <c r="I50" s="6"/>
      <c r="J50" s="12"/>
      <c r="K50" s="13"/>
      <c r="L50" s="14" t="str">
        <f t="shared" si="2"/>
        <v/>
      </c>
      <c r="M50" s="14" t="str">
        <f t="shared" si="3"/>
        <v/>
      </c>
      <c r="N50" s="14" t="str">
        <f t="shared" si="4"/>
        <v/>
      </c>
    </row>
    <row r="51" spans="1:14" x14ac:dyDescent="0.2">
      <c r="A51" s="1" t="str">
        <f t="shared" si="0"/>
        <v/>
      </c>
      <c r="B51" s="9"/>
      <c r="C51" s="10" t="str">
        <f>IF(B51="","",COUNTIF(INDEX($B:$B,5):B51,B51))</f>
        <v/>
      </c>
      <c r="D51" s="11"/>
      <c r="E51" s="6"/>
      <c r="F51" s="6"/>
      <c r="G51" s="6"/>
      <c r="H51" s="9"/>
      <c r="I51" s="6"/>
      <c r="J51" s="12"/>
      <c r="K51" s="13"/>
      <c r="L51" s="14" t="str">
        <f t="shared" si="2"/>
        <v/>
      </c>
      <c r="M51" s="14" t="str">
        <f t="shared" si="3"/>
        <v/>
      </c>
      <c r="N51" s="14" t="str">
        <f t="shared" si="4"/>
        <v/>
      </c>
    </row>
    <row r="52" spans="1:14" x14ac:dyDescent="0.2">
      <c r="A52" s="1" t="str">
        <f t="shared" si="0"/>
        <v/>
      </c>
      <c r="B52" s="9"/>
      <c r="C52" s="10" t="str">
        <f>IF(B52="","",COUNTIF(INDEX($B:$B,5):B52,B52))</f>
        <v/>
      </c>
      <c r="D52" s="11"/>
      <c r="E52" s="6"/>
      <c r="F52" s="6"/>
      <c r="G52" s="6"/>
      <c r="H52" s="9"/>
      <c r="I52" s="6"/>
      <c r="J52" s="12"/>
      <c r="K52" s="13"/>
      <c r="L52" s="14" t="str">
        <f t="shared" si="2"/>
        <v/>
      </c>
      <c r="M52" s="14" t="str">
        <f t="shared" si="3"/>
        <v/>
      </c>
      <c r="N52" s="14" t="str">
        <f t="shared" si="4"/>
        <v/>
      </c>
    </row>
    <row r="53" spans="1:14" x14ac:dyDescent="0.2">
      <c r="A53" s="1" t="str">
        <f t="shared" si="0"/>
        <v/>
      </c>
      <c r="B53" s="9"/>
      <c r="C53" s="10" t="str">
        <f>IF(B53="","",COUNTIF(INDEX($B:$B,5):B53,B53))</f>
        <v/>
      </c>
      <c r="D53" s="11"/>
      <c r="E53" s="6"/>
      <c r="F53" s="6"/>
      <c r="G53" s="6"/>
      <c r="H53" s="9"/>
      <c r="I53" s="6"/>
      <c r="J53" s="12"/>
      <c r="K53" s="13"/>
      <c r="L53" s="14" t="str">
        <f t="shared" si="2"/>
        <v/>
      </c>
      <c r="M53" s="14" t="str">
        <f t="shared" si="3"/>
        <v/>
      </c>
      <c r="N53" s="14" t="str">
        <f t="shared" si="4"/>
        <v/>
      </c>
    </row>
    <row r="54" spans="1:14" x14ac:dyDescent="0.2">
      <c r="A54" s="1" t="str">
        <f t="shared" si="0"/>
        <v/>
      </c>
      <c r="B54" s="9"/>
      <c r="C54" s="10" t="str">
        <f>IF(B54="","",COUNTIF(INDEX($B:$B,5):B54,B54))</f>
        <v/>
      </c>
      <c r="D54" s="11"/>
      <c r="E54" s="6"/>
      <c r="F54" s="6"/>
      <c r="G54" s="6"/>
      <c r="H54" s="9"/>
      <c r="I54" s="6"/>
      <c r="J54" s="12"/>
      <c r="K54" s="13"/>
      <c r="L54" s="14" t="str">
        <f t="shared" si="2"/>
        <v/>
      </c>
      <c r="M54" s="14" t="str">
        <f t="shared" si="3"/>
        <v/>
      </c>
      <c r="N54" s="14" t="str">
        <f t="shared" si="4"/>
        <v/>
      </c>
    </row>
    <row r="55" spans="1:14" x14ac:dyDescent="0.2">
      <c r="A55" s="1" t="str">
        <f t="shared" si="0"/>
        <v/>
      </c>
      <c r="B55" s="9"/>
      <c r="C55" s="10" t="str">
        <f>IF(B55="","",COUNTIF(INDEX($B:$B,5):B55,B55))</f>
        <v/>
      </c>
      <c r="D55" s="11"/>
      <c r="E55" s="6"/>
      <c r="F55" s="6"/>
      <c r="G55" s="6"/>
      <c r="H55" s="9"/>
      <c r="I55" s="6"/>
      <c r="J55" s="12"/>
      <c r="K55" s="13"/>
      <c r="L55" s="14" t="str">
        <f t="shared" si="2"/>
        <v/>
      </c>
      <c r="M55" s="14" t="str">
        <f t="shared" si="3"/>
        <v/>
      </c>
      <c r="N55" s="14" t="str">
        <f t="shared" si="4"/>
        <v/>
      </c>
    </row>
    <row r="56" spans="1:14" x14ac:dyDescent="0.2">
      <c r="A56" s="1" t="str">
        <f t="shared" si="0"/>
        <v/>
      </c>
      <c r="B56" s="9"/>
      <c r="C56" s="10" t="str">
        <f>IF(B56="","",COUNTIF(INDEX($B:$B,5):B56,B56))</f>
        <v/>
      </c>
      <c r="D56" s="11"/>
      <c r="E56" s="6"/>
      <c r="F56" s="6"/>
      <c r="G56" s="6"/>
      <c r="H56" s="9"/>
      <c r="I56" s="6"/>
      <c r="J56" s="12"/>
      <c r="K56" s="13"/>
      <c r="L56" s="14" t="str">
        <f t="shared" si="2"/>
        <v/>
      </c>
      <c r="M56" s="14" t="str">
        <f t="shared" si="3"/>
        <v/>
      </c>
      <c r="N56" s="14" t="str">
        <f t="shared" si="4"/>
        <v/>
      </c>
    </row>
    <row r="57" spans="1:14" x14ac:dyDescent="0.2">
      <c r="A57" s="1" t="str">
        <f t="shared" si="0"/>
        <v/>
      </c>
      <c r="B57" s="9"/>
      <c r="C57" s="10" t="str">
        <f>IF(B57="","",COUNTIF(INDEX($B:$B,5):B57,B57))</f>
        <v/>
      </c>
      <c r="D57" s="11"/>
      <c r="E57" s="6"/>
      <c r="F57" s="6"/>
      <c r="G57" s="6"/>
      <c r="H57" s="9"/>
      <c r="I57" s="6"/>
      <c r="J57" s="12"/>
      <c r="K57" s="13"/>
      <c r="L57" s="14" t="str">
        <f t="shared" si="2"/>
        <v/>
      </c>
      <c r="M57" s="14" t="str">
        <f t="shared" si="3"/>
        <v/>
      </c>
      <c r="N57" s="14" t="str">
        <f t="shared" si="4"/>
        <v/>
      </c>
    </row>
    <row r="58" spans="1:14" x14ac:dyDescent="0.2">
      <c r="A58" s="1" t="str">
        <f t="shared" si="0"/>
        <v/>
      </c>
      <c r="B58" s="9"/>
      <c r="C58" s="10" t="str">
        <f>IF(B58="","",COUNTIF(INDEX($B:$B,5):B58,B58))</f>
        <v/>
      </c>
      <c r="D58" s="11"/>
      <c r="E58" s="6"/>
      <c r="F58" s="6"/>
      <c r="G58" s="6"/>
      <c r="H58" s="9"/>
      <c r="I58" s="6"/>
      <c r="J58" s="12"/>
      <c r="K58" s="13"/>
      <c r="L58" s="14" t="str">
        <f t="shared" si="2"/>
        <v/>
      </c>
      <c r="M58" s="14" t="str">
        <f t="shared" si="3"/>
        <v/>
      </c>
      <c r="N58" s="14" t="str">
        <f t="shared" si="4"/>
        <v/>
      </c>
    </row>
    <row r="59" spans="1:14" x14ac:dyDescent="0.2">
      <c r="A59" s="1" t="str">
        <f t="shared" si="0"/>
        <v/>
      </c>
      <c r="B59" s="9"/>
      <c r="C59" s="10" t="str">
        <f>IF(B59="","",COUNTIF(INDEX($B:$B,5):B59,B59))</f>
        <v/>
      </c>
      <c r="D59" s="11"/>
      <c r="E59" s="6"/>
      <c r="F59" s="6"/>
      <c r="G59" s="6"/>
      <c r="H59" s="9"/>
      <c r="I59" s="6"/>
      <c r="J59" s="12"/>
      <c r="K59" s="13"/>
      <c r="L59" s="14" t="str">
        <f t="shared" si="2"/>
        <v/>
      </c>
      <c r="M59" s="14" t="str">
        <f t="shared" si="3"/>
        <v/>
      </c>
      <c r="N59" s="14" t="str">
        <f t="shared" si="4"/>
        <v/>
      </c>
    </row>
    <row r="60" spans="1:14" x14ac:dyDescent="0.2">
      <c r="A60" s="1" t="str">
        <f t="shared" si="0"/>
        <v/>
      </c>
      <c r="B60" s="9"/>
      <c r="C60" s="10" t="str">
        <f>IF(B60="","",COUNTIF(INDEX($B:$B,5):B60,B60))</f>
        <v/>
      </c>
      <c r="D60" s="11"/>
      <c r="E60" s="6"/>
      <c r="F60" s="6"/>
      <c r="G60" s="6"/>
      <c r="H60" s="9"/>
      <c r="I60" s="6"/>
      <c r="J60" s="12"/>
      <c r="K60" s="13"/>
      <c r="L60" s="14" t="str">
        <f t="shared" si="2"/>
        <v/>
      </c>
      <c r="M60" s="14" t="str">
        <f t="shared" si="3"/>
        <v/>
      </c>
      <c r="N60" s="14" t="str">
        <f t="shared" si="4"/>
        <v/>
      </c>
    </row>
    <row r="61" spans="1:14" x14ac:dyDescent="0.2">
      <c r="A61" s="1" t="str">
        <f t="shared" si="0"/>
        <v/>
      </c>
      <c r="B61" s="9"/>
      <c r="C61" s="10" t="str">
        <f>IF(B61="","",COUNTIF(INDEX($B:$B,5):B61,B61))</f>
        <v/>
      </c>
      <c r="D61" s="11"/>
      <c r="E61" s="6"/>
      <c r="F61" s="6"/>
      <c r="G61" s="6"/>
      <c r="H61" s="9"/>
      <c r="I61" s="6"/>
      <c r="J61" s="12"/>
      <c r="K61" s="13"/>
      <c r="L61" s="14" t="str">
        <f t="shared" si="2"/>
        <v/>
      </c>
      <c r="M61" s="14" t="str">
        <f t="shared" si="3"/>
        <v/>
      </c>
      <c r="N61" s="14" t="str">
        <f t="shared" si="4"/>
        <v/>
      </c>
    </row>
    <row r="62" spans="1:14" x14ac:dyDescent="0.2">
      <c r="A62" s="1" t="str">
        <f t="shared" si="0"/>
        <v/>
      </c>
      <c r="B62" s="9"/>
      <c r="C62" s="10" t="str">
        <f>IF(B62="","",COUNTIF(INDEX($B:$B,5):B62,B62))</f>
        <v/>
      </c>
      <c r="D62" s="11"/>
      <c r="E62" s="6"/>
      <c r="F62" s="6"/>
      <c r="G62" s="6"/>
      <c r="H62" s="9"/>
      <c r="I62" s="6"/>
      <c r="J62" s="12"/>
      <c r="K62" s="13"/>
      <c r="L62" s="14" t="str">
        <f t="shared" si="2"/>
        <v/>
      </c>
      <c r="M62" s="14" t="str">
        <f t="shared" si="3"/>
        <v/>
      </c>
      <c r="N62" s="14" t="str">
        <f t="shared" si="4"/>
        <v/>
      </c>
    </row>
    <row r="63" spans="1:14" x14ac:dyDescent="0.2">
      <c r="A63" s="1" t="str">
        <f t="shared" si="0"/>
        <v/>
      </c>
      <c r="B63" s="9"/>
      <c r="C63" s="10" t="str">
        <f>IF(B63="","",COUNTIF(INDEX($B:$B,5):B63,B63))</f>
        <v/>
      </c>
      <c r="D63" s="11"/>
      <c r="E63" s="6"/>
      <c r="F63" s="6"/>
      <c r="G63" s="6"/>
      <c r="H63" s="9"/>
      <c r="I63" s="6"/>
      <c r="J63" s="12"/>
      <c r="K63" s="13"/>
      <c r="L63" s="14" t="str">
        <f t="shared" si="2"/>
        <v/>
      </c>
      <c r="M63" s="14" t="str">
        <f t="shared" si="3"/>
        <v/>
      </c>
      <c r="N63" s="14" t="str">
        <f t="shared" si="4"/>
        <v/>
      </c>
    </row>
    <row r="64" spans="1:14" x14ac:dyDescent="0.2">
      <c r="A64" s="1" t="str">
        <f t="shared" si="0"/>
        <v/>
      </c>
      <c r="B64" s="9"/>
      <c r="C64" s="10" t="str">
        <f>IF(B64="","",COUNTIF(INDEX($B:$B,5):B64,B64))</f>
        <v/>
      </c>
      <c r="D64" s="11"/>
      <c r="E64" s="6"/>
      <c r="F64" s="6"/>
      <c r="G64" s="6"/>
      <c r="H64" s="9"/>
      <c r="I64" s="6"/>
      <c r="J64" s="12"/>
      <c r="K64" s="13"/>
      <c r="L64" s="14" t="str">
        <f t="shared" si="2"/>
        <v/>
      </c>
      <c r="M64" s="14" t="str">
        <f t="shared" si="3"/>
        <v/>
      </c>
      <c r="N64" s="14" t="str">
        <f t="shared" si="4"/>
        <v/>
      </c>
    </row>
    <row r="65" spans="1:14" x14ac:dyDescent="0.2">
      <c r="A65" s="1" t="str">
        <f t="shared" si="0"/>
        <v/>
      </c>
      <c r="B65" s="9"/>
      <c r="C65" s="10" t="str">
        <f>IF(B65="","",COUNTIF(INDEX($B:$B,5):B65,B65))</f>
        <v/>
      </c>
      <c r="D65" s="11"/>
      <c r="E65" s="6"/>
      <c r="F65" s="6"/>
      <c r="G65" s="6"/>
      <c r="H65" s="9"/>
      <c r="I65" s="6"/>
      <c r="J65" s="12"/>
      <c r="K65" s="13"/>
      <c r="L65" s="14" t="str">
        <f t="shared" si="2"/>
        <v/>
      </c>
      <c r="M65" s="14" t="str">
        <f t="shared" si="3"/>
        <v/>
      </c>
      <c r="N65" s="14" t="str">
        <f t="shared" si="4"/>
        <v/>
      </c>
    </row>
    <row r="66" spans="1:14" x14ac:dyDescent="0.2">
      <c r="A66" s="1" t="str">
        <f t="shared" si="0"/>
        <v/>
      </c>
      <c r="B66" s="9"/>
      <c r="C66" s="10" t="str">
        <f>IF(B66="","",COUNTIF(INDEX($B:$B,5):B66,B66))</f>
        <v/>
      </c>
      <c r="D66" s="11"/>
      <c r="E66" s="6"/>
      <c r="F66" s="6"/>
      <c r="G66" s="6"/>
      <c r="H66" s="9"/>
      <c r="I66" s="6"/>
      <c r="J66" s="12"/>
      <c r="K66" s="13"/>
      <c r="L66" s="14" t="str">
        <f t="shared" si="2"/>
        <v/>
      </c>
      <c r="M66" s="14" t="str">
        <f t="shared" si="3"/>
        <v/>
      </c>
      <c r="N66" s="14" t="str">
        <f t="shared" si="4"/>
        <v/>
      </c>
    </row>
    <row r="67" spans="1:14" x14ac:dyDescent="0.2">
      <c r="A67" s="1" t="str">
        <f t="shared" si="0"/>
        <v/>
      </c>
      <c r="B67" s="9"/>
      <c r="C67" s="10" t="str">
        <f>IF(B67="","",COUNTIF(INDEX($B:$B,5):B67,B67))</f>
        <v/>
      </c>
      <c r="D67" s="11"/>
      <c r="E67" s="6"/>
      <c r="F67" s="6"/>
      <c r="G67" s="6"/>
      <c r="H67" s="9"/>
      <c r="I67" s="6"/>
      <c r="J67" s="12"/>
      <c r="K67" s="13"/>
      <c r="L67" s="14" t="str">
        <f t="shared" si="2"/>
        <v/>
      </c>
      <c r="M67" s="14" t="str">
        <f t="shared" si="3"/>
        <v/>
      </c>
      <c r="N67" s="14" t="str">
        <f t="shared" si="4"/>
        <v/>
      </c>
    </row>
    <row r="68" spans="1:14" x14ac:dyDescent="0.2">
      <c r="A68" s="1" t="str">
        <f t="shared" si="0"/>
        <v/>
      </c>
      <c r="B68" s="9"/>
      <c r="C68" s="10" t="str">
        <f>IF(B68="","",COUNTIF(INDEX($B:$B,5):B68,B68))</f>
        <v/>
      </c>
      <c r="D68" s="11"/>
      <c r="E68" s="6"/>
      <c r="F68" s="6"/>
      <c r="G68" s="6"/>
      <c r="H68" s="9"/>
      <c r="I68" s="6"/>
      <c r="J68" s="12"/>
      <c r="K68" s="13"/>
      <c r="L68" s="14" t="str">
        <f t="shared" si="2"/>
        <v/>
      </c>
      <c r="M68" s="14" t="str">
        <f t="shared" si="3"/>
        <v/>
      </c>
      <c r="N68" s="14" t="str">
        <f t="shared" si="4"/>
        <v/>
      </c>
    </row>
    <row r="69" spans="1:14" x14ac:dyDescent="0.2">
      <c r="A69" s="1" t="str">
        <f t="shared" ref="A69:A132" si="5">IF(B69="","",B69&amp;"|"&amp;C69)</f>
        <v/>
      </c>
      <c r="B69" s="9"/>
      <c r="C69" s="10" t="str">
        <f>IF(B69="","",COUNTIF(INDEX($B:$B,5):B69,B69))</f>
        <v/>
      </c>
      <c r="D69" s="11"/>
      <c r="E69" s="6"/>
      <c r="F69" s="6"/>
      <c r="G69" s="6"/>
      <c r="H69" s="9"/>
      <c r="I69" s="6"/>
      <c r="J69" s="12"/>
      <c r="K69" s="13"/>
      <c r="L69" s="14" t="str">
        <f t="shared" ref="L69:L132" si="6">IF(OR(I69="",J69=""),"",ROUND(I69*J69,2))</f>
        <v/>
      </c>
      <c r="M69" s="14" t="str">
        <f t="shared" ref="M69:M132" si="7">IF(L69="","",ROUND(L69*K69,2))</f>
        <v/>
      </c>
      <c r="N69" s="14" t="str">
        <f t="shared" ref="N69:N132" si="8">IF(L69="","",L69+M69)</f>
        <v/>
      </c>
    </row>
    <row r="70" spans="1:14" x14ac:dyDescent="0.2">
      <c r="A70" s="1" t="str">
        <f t="shared" si="5"/>
        <v/>
      </c>
      <c r="B70" s="9"/>
      <c r="C70" s="10" t="str">
        <f>IF(B70="","",COUNTIF(INDEX($B:$B,5):B70,B70))</f>
        <v/>
      </c>
      <c r="D70" s="11"/>
      <c r="E70" s="6"/>
      <c r="F70" s="6"/>
      <c r="G70" s="6"/>
      <c r="H70" s="9"/>
      <c r="I70" s="6"/>
      <c r="J70" s="12"/>
      <c r="K70" s="13"/>
      <c r="L70" s="14" t="str">
        <f t="shared" si="6"/>
        <v/>
      </c>
      <c r="M70" s="14" t="str">
        <f t="shared" si="7"/>
        <v/>
      </c>
      <c r="N70" s="14" t="str">
        <f t="shared" si="8"/>
        <v/>
      </c>
    </row>
    <row r="71" spans="1:14" x14ac:dyDescent="0.2">
      <c r="A71" s="1" t="str">
        <f t="shared" si="5"/>
        <v/>
      </c>
      <c r="B71" s="9"/>
      <c r="C71" s="10" t="str">
        <f>IF(B71="","",COUNTIF(INDEX($B:$B,5):B71,B71))</f>
        <v/>
      </c>
      <c r="D71" s="11"/>
      <c r="E71" s="6"/>
      <c r="F71" s="6"/>
      <c r="G71" s="6"/>
      <c r="H71" s="9"/>
      <c r="I71" s="6"/>
      <c r="J71" s="12"/>
      <c r="K71" s="13"/>
      <c r="L71" s="14" t="str">
        <f t="shared" si="6"/>
        <v/>
      </c>
      <c r="M71" s="14" t="str">
        <f t="shared" si="7"/>
        <v/>
      </c>
      <c r="N71" s="14" t="str">
        <f t="shared" si="8"/>
        <v/>
      </c>
    </row>
    <row r="72" spans="1:14" x14ac:dyDescent="0.2">
      <c r="A72" s="1" t="str">
        <f t="shared" si="5"/>
        <v/>
      </c>
      <c r="B72" s="9"/>
      <c r="C72" s="10" t="str">
        <f>IF(B72="","",COUNTIF(INDEX($B:$B,5):B72,B72))</f>
        <v/>
      </c>
      <c r="D72" s="11"/>
      <c r="E72" s="6"/>
      <c r="F72" s="6"/>
      <c r="G72" s="6"/>
      <c r="H72" s="9"/>
      <c r="I72" s="6"/>
      <c r="J72" s="12"/>
      <c r="K72" s="13"/>
      <c r="L72" s="14" t="str">
        <f t="shared" si="6"/>
        <v/>
      </c>
      <c r="M72" s="14" t="str">
        <f t="shared" si="7"/>
        <v/>
      </c>
      <c r="N72" s="14" t="str">
        <f t="shared" si="8"/>
        <v/>
      </c>
    </row>
    <row r="73" spans="1:14" x14ac:dyDescent="0.2">
      <c r="A73" s="1" t="str">
        <f t="shared" si="5"/>
        <v/>
      </c>
      <c r="B73" s="9"/>
      <c r="C73" s="10" t="str">
        <f>IF(B73="","",COUNTIF(INDEX($B:$B,5):B73,B73))</f>
        <v/>
      </c>
      <c r="D73" s="11"/>
      <c r="E73" s="6"/>
      <c r="F73" s="6"/>
      <c r="G73" s="6"/>
      <c r="H73" s="9"/>
      <c r="I73" s="6"/>
      <c r="J73" s="12"/>
      <c r="K73" s="13"/>
      <c r="L73" s="14" t="str">
        <f t="shared" si="6"/>
        <v/>
      </c>
      <c r="M73" s="14" t="str">
        <f t="shared" si="7"/>
        <v/>
      </c>
      <c r="N73" s="14" t="str">
        <f t="shared" si="8"/>
        <v/>
      </c>
    </row>
    <row r="74" spans="1:14" x14ac:dyDescent="0.2">
      <c r="A74" s="1" t="str">
        <f t="shared" si="5"/>
        <v/>
      </c>
      <c r="B74" s="9"/>
      <c r="C74" s="10" t="str">
        <f>IF(B74="","",COUNTIF(INDEX($B:$B,5):B74,B74))</f>
        <v/>
      </c>
      <c r="D74" s="11"/>
      <c r="E74" s="6"/>
      <c r="F74" s="6"/>
      <c r="G74" s="6"/>
      <c r="H74" s="9"/>
      <c r="I74" s="6"/>
      <c r="J74" s="12"/>
      <c r="K74" s="13"/>
      <c r="L74" s="14" t="str">
        <f t="shared" si="6"/>
        <v/>
      </c>
      <c r="M74" s="14" t="str">
        <f t="shared" si="7"/>
        <v/>
      </c>
      <c r="N74" s="14" t="str">
        <f t="shared" si="8"/>
        <v/>
      </c>
    </row>
    <row r="75" spans="1:14" x14ac:dyDescent="0.2">
      <c r="A75" s="1" t="str">
        <f t="shared" si="5"/>
        <v/>
      </c>
      <c r="B75" s="9"/>
      <c r="C75" s="10" t="str">
        <f>IF(B75="","",COUNTIF(INDEX($B:$B,5):B75,B75))</f>
        <v/>
      </c>
      <c r="D75" s="11"/>
      <c r="E75" s="6"/>
      <c r="F75" s="6"/>
      <c r="G75" s="6"/>
      <c r="H75" s="9"/>
      <c r="I75" s="6"/>
      <c r="J75" s="12"/>
      <c r="K75" s="13"/>
      <c r="L75" s="14" t="str">
        <f t="shared" si="6"/>
        <v/>
      </c>
      <c r="M75" s="14" t="str">
        <f t="shared" si="7"/>
        <v/>
      </c>
      <c r="N75" s="14" t="str">
        <f t="shared" si="8"/>
        <v/>
      </c>
    </row>
    <row r="76" spans="1:14" x14ac:dyDescent="0.2">
      <c r="A76" s="1" t="str">
        <f t="shared" si="5"/>
        <v/>
      </c>
      <c r="B76" s="9"/>
      <c r="C76" s="10" t="str">
        <f>IF(B76="","",COUNTIF(INDEX($B:$B,5):B76,B76))</f>
        <v/>
      </c>
      <c r="D76" s="11"/>
      <c r="E76" s="6"/>
      <c r="F76" s="6"/>
      <c r="G76" s="6"/>
      <c r="H76" s="9"/>
      <c r="I76" s="6"/>
      <c r="J76" s="12"/>
      <c r="K76" s="13"/>
      <c r="L76" s="14" t="str">
        <f t="shared" si="6"/>
        <v/>
      </c>
      <c r="M76" s="14" t="str">
        <f t="shared" si="7"/>
        <v/>
      </c>
      <c r="N76" s="14" t="str">
        <f t="shared" si="8"/>
        <v/>
      </c>
    </row>
    <row r="77" spans="1:14" x14ac:dyDescent="0.2">
      <c r="A77" s="1" t="str">
        <f t="shared" si="5"/>
        <v/>
      </c>
      <c r="B77" s="9"/>
      <c r="C77" s="10" t="str">
        <f>IF(B77="","",COUNTIF(INDEX($B:$B,5):B77,B77))</f>
        <v/>
      </c>
      <c r="D77" s="11"/>
      <c r="E77" s="6"/>
      <c r="F77" s="6"/>
      <c r="G77" s="6"/>
      <c r="H77" s="9"/>
      <c r="I77" s="6"/>
      <c r="J77" s="12"/>
      <c r="K77" s="13"/>
      <c r="L77" s="14" t="str">
        <f t="shared" si="6"/>
        <v/>
      </c>
      <c r="M77" s="14" t="str">
        <f t="shared" si="7"/>
        <v/>
      </c>
      <c r="N77" s="14" t="str">
        <f t="shared" si="8"/>
        <v/>
      </c>
    </row>
    <row r="78" spans="1:14" x14ac:dyDescent="0.2">
      <c r="A78" s="1" t="str">
        <f t="shared" si="5"/>
        <v/>
      </c>
      <c r="B78" s="9"/>
      <c r="C78" s="10" t="str">
        <f>IF(B78="","",COUNTIF(INDEX($B:$B,5):B78,B78))</f>
        <v/>
      </c>
      <c r="D78" s="11"/>
      <c r="E78" s="6"/>
      <c r="F78" s="6"/>
      <c r="G78" s="6"/>
      <c r="H78" s="9"/>
      <c r="I78" s="6"/>
      <c r="J78" s="12"/>
      <c r="K78" s="13"/>
      <c r="L78" s="14" t="str">
        <f t="shared" si="6"/>
        <v/>
      </c>
      <c r="M78" s="14" t="str">
        <f t="shared" si="7"/>
        <v/>
      </c>
      <c r="N78" s="14" t="str">
        <f t="shared" si="8"/>
        <v/>
      </c>
    </row>
    <row r="79" spans="1:14" x14ac:dyDescent="0.2">
      <c r="A79" s="1" t="str">
        <f t="shared" si="5"/>
        <v/>
      </c>
      <c r="B79" s="9"/>
      <c r="C79" s="10" t="str">
        <f>IF(B79="","",COUNTIF(INDEX($B:$B,5):B79,B79))</f>
        <v/>
      </c>
      <c r="D79" s="11"/>
      <c r="E79" s="6"/>
      <c r="F79" s="6"/>
      <c r="G79" s="6"/>
      <c r="H79" s="9"/>
      <c r="I79" s="6"/>
      <c r="J79" s="12"/>
      <c r="K79" s="13"/>
      <c r="L79" s="14" t="str">
        <f t="shared" si="6"/>
        <v/>
      </c>
      <c r="M79" s="14" t="str">
        <f t="shared" si="7"/>
        <v/>
      </c>
      <c r="N79" s="14" t="str">
        <f t="shared" si="8"/>
        <v/>
      </c>
    </row>
    <row r="80" spans="1:14" x14ac:dyDescent="0.2">
      <c r="A80" s="1" t="str">
        <f t="shared" si="5"/>
        <v/>
      </c>
      <c r="B80" s="9"/>
      <c r="C80" s="10" t="str">
        <f>IF(B80="","",COUNTIF(INDEX($B:$B,5):B80,B80))</f>
        <v/>
      </c>
      <c r="D80" s="11"/>
      <c r="E80" s="6"/>
      <c r="F80" s="6"/>
      <c r="G80" s="6"/>
      <c r="H80" s="9"/>
      <c r="I80" s="6"/>
      <c r="J80" s="12"/>
      <c r="K80" s="13"/>
      <c r="L80" s="14" t="str">
        <f t="shared" si="6"/>
        <v/>
      </c>
      <c r="M80" s="14" t="str">
        <f t="shared" si="7"/>
        <v/>
      </c>
      <c r="N80" s="14" t="str">
        <f t="shared" si="8"/>
        <v/>
      </c>
    </row>
    <row r="81" spans="1:14" x14ac:dyDescent="0.2">
      <c r="A81" s="1" t="str">
        <f t="shared" si="5"/>
        <v/>
      </c>
      <c r="B81" s="9"/>
      <c r="C81" s="10" t="str">
        <f>IF(B81="","",COUNTIF(INDEX($B:$B,5):B81,B81))</f>
        <v/>
      </c>
      <c r="D81" s="11"/>
      <c r="E81" s="6"/>
      <c r="F81" s="6"/>
      <c r="G81" s="6"/>
      <c r="H81" s="9"/>
      <c r="I81" s="6"/>
      <c r="J81" s="12"/>
      <c r="K81" s="13"/>
      <c r="L81" s="14" t="str">
        <f t="shared" si="6"/>
        <v/>
      </c>
      <c r="M81" s="14" t="str">
        <f t="shared" si="7"/>
        <v/>
      </c>
      <c r="N81" s="14" t="str">
        <f t="shared" si="8"/>
        <v/>
      </c>
    </row>
    <row r="82" spans="1:14" x14ac:dyDescent="0.2">
      <c r="A82" s="1" t="str">
        <f t="shared" si="5"/>
        <v/>
      </c>
      <c r="B82" s="9"/>
      <c r="C82" s="10" t="str">
        <f>IF(B82="","",COUNTIF(INDEX($B:$B,5):B82,B82))</f>
        <v/>
      </c>
      <c r="D82" s="11"/>
      <c r="E82" s="6"/>
      <c r="F82" s="6"/>
      <c r="G82" s="6"/>
      <c r="H82" s="9"/>
      <c r="I82" s="6"/>
      <c r="J82" s="12"/>
      <c r="K82" s="13"/>
      <c r="L82" s="14" t="str">
        <f t="shared" si="6"/>
        <v/>
      </c>
      <c r="M82" s="14" t="str">
        <f t="shared" si="7"/>
        <v/>
      </c>
      <c r="N82" s="14" t="str">
        <f t="shared" si="8"/>
        <v/>
      </c>
    </row>
    <row r="83" spans="1:14" x14ac:dyDescent="0.2">
      <c r="A83" s="1" t="str">
        <f t="shared" si="5"/>
        <v/>
      </c>
      <c r="B83" s="9"/>
      <c r="C83" s="10" t="str">
        <f>IF(B83="","",COUNTIF(INDEX($B:$B,5):B83,B83))</f>
        <v/>
      </c>
      <c r="D83" s="11"/>
      <c r="E83" s="6"/>
      <c r="F83" s="6"/>
      <c r="G83" s="6"/>
      <c r="H83" s="9"/>
      <c r="I83" s="6"/>
      <c r="J83" s="12"/>
      <c r="K83" s="13"/>
      <c r="L83" s="14" t="str">
        <f t="shared" si="6"/>
        <v/>
      </c>
      <c r="M83" s="14" t="str">
        <f t="shared" si="7"/>
        <v/>
      </c>
      <c r="N83" s="14" t="str">
        <f t="shared" si="8"/>
        <v/>
      </c>
    </row>
    <row r="84" spans="1:14" x14ac:dyDescent="0.2">
      <c r="A84" s="1" t="str">
        <f t="shared" si="5"/>
        <v/>
      </c>
      <c r="B84" s="9"/>
      <c r="C84" s="10" t="str">
        <f>IF(B84="","",COUNTIF(INDEX($B:$B,5):B84,B84))</f>
        <v/>
      </c>
      <c r="D84" s="11"/>
      <c r="E84" s="6"/>
      <c r="F84" s="6"/>
      <c r="G84" s="6"/>
      <c r="H84" s="9"/>
      <c r="I84" s="6"/>
      <c r="J84" s="12"/>
      <c r="K84" s="13"/>
      <c r="L84" s="14" t="str">
        <f t="shared" si="6"/>
        <v/>
      </c>
      <c r="M84" s="14" t="str">
        <f t="shared" si="7"/>
        <v/>
      </c>
      <c r="N84" s="14" t="str">
        <f t="shared" si="8"/>
        <v/>
      </c>
    </row>
    <row r="85" spans="1:14" x14ac:dyDescent="0.2">
      <c r="A85" s="1" t="str">
        <f t="shared" si="5"/>
        <v/>
      </c>
      <c r="B85" s="9"/>
      <c r="C85" s="10" t="str">
        <f>IF(B85="","",COUNTIF(INDEX($B:$B,5):B85,B85))</f>
        <v/>
      </c>
      <c r="D85" s="11"/>
      <c r="E85" s="6"/>
      <c r="F85" s="6"/>
      <c r="G85" s="6"/>
      <c r="H85" s="9"/>
      <c r="I85" s="6"/>
      <c r="J85" s="12"/>
      <c r="K85" s="13"/>
      <c r="L85" s="14" t="str">
        <f t="shared" si="6"/>
        <v/>
      </c>
      <c r="M85" s="14" t="str">
        <f t="shared" si="7"/>
        <v/>
      </c>
      <c r="N85" s="14" t="str">
        <f t="shared" si="8"/>
        <v/>
      </c>
    </row>
    <row r="86" spans="1:14" x14ac:dyDescent="0.2">
      <c r="A86" s="1" t="str">
        <f t="shared" si="5"/>
        <v/>
      </c>
      <c r="B86" s="9"/>
      <c r="C86" s="10" t="str">
        <f>IF(B86="","",COUNTIF(INDEX($B:$B,5):B86,B86))</f>
        <v/>
      </c>
      <c r="D86" s="11"/>
      <c r="E86" s="6"/>
      <c r="F86" s="6"/>
      <c r="G86" s="6"/>
      <c r="H86" s="9"/>
      <c r="I86" s="6"/>
      <c r="J86" s="12"/>
      <c r="K86" s="13"/>
      <c r="L86" s="14" t="str">
        <f t="shared" si="6"/>
        <v/>
      </c>
      <c r="M86" s="14" t="str">
        <f t="shared" si="7"/>
        <v/>
      </c>
      <c r="N86" s="14" t="str">
        <f t="shared" si="8"/>
        <v/>
      </c>
    </row>
    <row r="87" spans="1:14" x14ac:dyDescent="0.2">
      <c r="A87" s="1" t="str">
        <f t="shared" si="5"/>
        <v/>
      </c>
      <c r="B87" s="9"/>
      <c r="C87" s="10" t="str">
        <f>IF(B87="","",COUNTIF(INDEX($B:$B,5):B87,B87))</f>
        <v/>
      </c>
      <c r="D87" s="11"/>
      <c r="E87" s="6"/>
      <c r="F87" s="6"/>
      <c r="G87" s="6"/>
      <c r="H87" s="9"/>
      <c r="I87" s="6"/>
      <c r="J87" s="12"/>
      <c r="K87" s="13"/>
      <c r="L87" s="14" t="str">
        <f t="shared" si="6"/>
        <v/>
      </c>
      <c r="M87" s="14" t="str">
        <f t="shared" si="7"/>
        <v/>
      </c>
      <c r="N87" s="14" t="str">
        <f t="shared" si="8"/>
        <v/>
      </c>
    </row>
    <row r="88" spans="1:14" x14ac:dyDescent="0.2">
      <c r="A88" s="1" t="str">
        <f t="shared" si="5"/>
        <v/>
      </c>
      <c r="B88" s="9"/>
      <c r="C88" s="10" t="str">
        <f>IF(B88="","",COUNTIF(INDEX($B:$B,5):B88,B88))</f>
        <v/>
      </c>
      <c r="D88" s="11"/>
      <c r="E88" s="6"/>
      <c r="F88" s="6"/>
      <c r="G88" s="6"/>
      <c r="H88" s="9"/>
      <c r="I88" s="6"/>
      <c r="J88" s="12"/>
      <c r="K88" s="13"/>
      <c r="L88" s="14" t="str">
        <f t="shared" si="6"/>
        <v/>
      </c>
      <c r="M88" s="14" t="str">
        <f t="shared" si="7"/>
        <v/>
      </c>
      <c r="N88" s="14" t="str">
        <f t="shared" si="8"/>
        <v/>
      </c>
    </row>
    <row r="89" spans="1:14" x14ac:dyDescent="0.2">
      <c r="A89" s="1" t="str">
        <f t="shared" si="5"/>
        <v/>
      </c>
      <c r="B89" s="9"/>
      <c r="C89" s="10" t="str">
        <f>IF(B89="","",COUNTIF(INDEX($B:$B,5):B89,B89))</f>
        <v/>
      </c>
      <c r="D89" s="11"/>
      <c r="E89" s="6"/>
      <c r="F89" s="6"/>
      <c r="G89" s="6"/>
      <c r="H89" s="9"/>
      <c r="I89" s="6"/>
      <c r="J89" s="12"/>
      <c r="K89" s="13"/>
      <c r="L89" s="14" t="str">
        <f t="shared" si="6"/>
        <v/>
      </c>
      <c r="M89" s="14" t="str">
        <f t="shared" si="7"/>
        <v/>
      </c>
      <c r="N89" s="14" t="str">
        <f t="shared" si="8"/>
        <v/>
      </c>
    </row>
    <row r="90" spans="1:14" x14ac:dyDescent="0.2">
      <c r="A90" s="1" t="str">
        <f t="shared" si="5"/>
        <v/>
      </c>
      <c r="B90" s="9"/>
      <c r="C90" s="10" t="str">
        <f>IF(B90="","",COUNTIF(INDEX($B:$B,5):B90,B90))</f>
        <v/>
      </c>
      <c r="D90" s="11"/>
      <c r="E90" s="6"/>
      <c r="F90" s="6"/>
      <c r="G90" s="6"/>
      <c r="H90" s="9"/>
      <c r="I90" s="6"/>
      <c r="J90" s="12"/>
      <c r="K90" s="13"/>
      <c r="L90" s="14" t="str">
        <f t="shared" si="6"/>
        <v/>
      </c>
      <c r="M90" s="14" t="str">
        <f t="shared" si="7"/>
        <v/>
      </c>
      <c r="N90" s="14" t="str">
        <f t="shared" si="8"/>
        <v/>
      </c>
    </row>
    <row r="91" spans="1:14" x14ac:dyDescent="0.2">
      <c r="A91" s="1" t="str">
        <f t="shared" si="5"/>
        <v/>
      </c>
      <c r="B91" s="9"/>
      <c r="C91" s="10" t="str">
        <f>IF(B91="","",COUNTIF(INDEX($B:$B,5):B91,B91))</f>
        <v/>
      </c>
      <c r="D91" s="11"/>
      <c r="E91" s="6"/>
      <c r="F91" s="6"/>
      <c r="G91" s="6"/>
      <c r="H91" s="9"/>
      <c r="I91" s="6"/>
      <c r="J91" s="12"/>
      <c r="K91" s="13"/>
      <c r="L91" s="14" t="str">
        <f t="shared" si="6"/>
        <v/>
      </c>
      <c r="M91" s="14" t="str">
        <f t="shared" si="7"/>
        <v/>
      </c>
      <c r="N91" s="14" t="str">
        <f t="shared" si="8"/>
        <v/>
      </c>
    </row>
    <row r="92" spans="1:14" x14ac:dyDescent="0.2">
      <c r="A92" s="1" t="str">
        <f t="shared" si="5"/>
        <v/>
      </c>
      <c r="B92" s="9"/>
      <c r="C92" s="10" t="str">
        <f>IF(B92="","",COUNTIF(INDEX($B:$B,5):B92,B92))</f>
        <v/>
      </c>
      <c r="D92" s="11"/>
      <c r="E92" s="6"/>
      <c r="F92" s="6"/>
      <c r="G92" s="6"/>
      <c r="H92" s="9"/>
      <c r="I92" s="6"/>
      <c r="J92" s="12"/>
      <c r="K92" s="13"/>
      <c r="L92" s="14" t="str">
        <f t="shared" si="6"/>
        <v/>
      </c>
      <c r="M92" s="14" t="str">
        <f t="shared" si="7"/>
        <v/>
      </c>
      <c r="N92" s="14" t="str">
        <f t="shared" si="8"/>
        <v/>
      </c>
    </row>
    <row r="93" spans="1:14" x14ac:dyDescent="0.2">
      <c r="A93" s="1" t="str">
        <f t="shared" si="5"/>
        <v/>
      </c>
      <c r="B93" s="9"/>
      <c r="C93" s="10" t="str">
        <f>IF(B93="","",COUNTIF(INDEX($B:$B,5):B93,B93))</f>
        <v/>
      </c>
      <c r="D93" s="11"/>
      <c r="E93" s="6"/>
      <c r="F93" s="6"/>
      <c r="G93" s="6"/>
      <c r="H93" s="9"/>
      <c r="I93" s="6"/>
      <c r="J93" s="12"/>
      <c r="K93" s="13"/>
      <c r="L93" s="14" t="str">
        <f t="shared" si="6"/>
        <v/>
      </c>
      <c r="M93" s="14" t="str">
        <f t="shared" si="7"/>
        <v/>
      </c>
      <c r="N93" s="14" t="str">
        <f t="shared" si="8"/>
        <v/>
      </c>
    </row>
    <row r="94" spans="1:14" x14ac:dyDescent="0.2">
      <c r="A94" s="1" t="str">
        <f t="shared" si="5"/>
        <v/>
      </c>
      <c r="B94" s="9"/>
      <c r="C94" s="10" t="str">
        <f>IF(B94="","",COUNTIF(INDEX($B:$B,5):B94,B94))</f>
        <v/>
      </c>
      <c r="D94" s="11"/>
      <c r="E94" s="6"/>
      <c r="F94" s="6"/>
      <c r="G94" s="6"/>
      <c r="H94" s="9"/>
      <c r="I94" s="6"/>
      <c r="J94" s="12"/>
      <c r="K94" s="13"/>
      <c r="L94" s="14" t="str">
        <f t="shared" si="6"/>
        <v/>
      </c>
      <c r="M94" s="14" t="str">
        <f t="shared" si="7"/>
        <v/>
      </c>
      <c r="N94" s="14" t="str">
        <f t="shared" si="8"/>
        <v/>
      </c>
    </row>
    <row r="95" spans="1:14" x14ac:dyDescent="0.2">
      <c r="A95" s="1" t="str">
        <f t="shared" si="5"/>
        <v/>
      </c>
      <c r="B95" s="9"/>
      <c r="C95" s="10" t="str">
        <f>IF(B95="","",COUNTIF(INDEX($B:$B,5):B95,B95))</f>
        <v/>
      </c>
      <c r="D95" s="11"/>
      <c r="E95" s="6"/>
      <c r="F95" s="6"/>
      <c r="G95" s="6"/>
      <c r="H95" s="9"/>
      <c r="I95" s="6"/>
      <c r="J95" s="12"/>
      <c r="K95" s="13"/>
      <c r="L95" s="14" t="str">
        <f t="shared" si="6"/>
        <v/>
      </c>
      <c r="M95" s="14" t="str">
        <f t="shared" si="7"/>
        <v/>
      </c>
      <c r="N95" s="14" t="str">
        <f t="shared" si="8"/>
        <v/>
      </c>
    </row>
    <row r="96" spans="1:14" x14ac:dyDescent="0.2">
      <c r="A96" s="1" t="str">
        <f t="shared" si="5"/>
        <v/>
      </c>
      <c r="B96" s="9"/>
      <c r="C96" s="10" t="str">
        <f>IF(B96="","",COUNTIF(INDEX($B:$B,5):B96,B96))</f>
        <v/>
      </c>
      <c r="D96" s="11"/>
      <c r="E96" s="6"/>
      <c r="F96" s="6"/>
      <c r="G96" s="6"/>
      <c r="H96" s="9"/>
      <c r="I96" s="6"/>
      <c r="J96" s="12"/>
      <c r="K96" s="13"/>
      <c r="L96" s="14" t="str">
        <f t="shared" si="6"/>
        <v/>
      </c>
      <c r="M96" s="14" t="str">
        <f t="shared" si="7"/>
        <v/>
      </c>
      <c r="N96" s="14" t="str">
        <f t="shared" si="8"/>
        <v/>
      </c>
    </row>
    <row r="97" spans="1:14" x14ac:dyDescent="0.2">
      <c r="A97" s="1" t="str">
        <f t="shared" si="5"/>
        <v/>
      </c>
      <c r="B97" s="9"/>
      <c r="C97" s="10" t="str">
        <f>IF(B97="","",COUNTIF(INDEX($B:$B,5):B97,B97))</f>
        <v/>
      </c>
      <c r="D97" s="11"/>
      <c r="E97" s="6"/>
      <c r="F97" s="6"/>
      <c r="G97" s="6"/>
      <c r="H97" s="9"/>
      <c r="I97" s="6"/>
      <c r="J97" s="12"/>
      <c r="K97" s="13"/>
      <c r="L97" s="14" t="str">
        <f t="shared" si="6"/>
        <v/>
      </c>
      <c r="M97" s="14" t="str">
        <f t="shared" si="7"/>
        <v/>
      </c>
      <c r="N97" s="14" t="str">
        <f t="shared" si="8"/>
        <v/>
      </c>
    </row>
    <row r="98" spans="1:14" x14ac:dyDescent="0.2">
      <c r="A98" s="1" t="str">
        <f t="shared" si="5"/>
        <v/>
      </c>
      <c r="B98" s="9"/>
      <c r="C98" s="10" t="str">
        <f>IF(B98="","",COUNTIF(INDEX($B:$B,5):B98,B98))</f>
        <v/>
      </c>
      <c r="D98" s="11"/>
      <c r="E98" s="6"/>
      <c r="F98" s="6"/>
      <c r="G98" s="6"/>
      <c r="H98" s="9"/>
      <c r="I98" s="6"/>
      <c r="J98" s="12"/>
      <c r="K98" s="13"/>
      <c r="L98" s="14" t="str">
        <f t="shared" si="6"/>
        <v/>
      </c>
      <c r="M98" s="14" t="str">
        <f t="shared" si="7"/>
        <v/>
      </c>
      <c r="N98" s="14" t="str">
        <f t="shared" si="8"/>
        <v/>
      </c>
    </row>
    <row r="99" spans="1:14" x14ac:dyDescent="0.2">
      <c r="A99" s="1" t="str">
        <f t="shared" si="5"/>
        <v/>
      </c>
      <c r="B99" s="9"/>
      <c r="C99" s="10" t="str">
        <f>IF(B99="","",COUNTIF(INDEX($B:$B,5):B99,B99))</f>
        <v/>
      </c>
      <c r="D99" s="11"/>
      <c r="E99" s="6"/>
      <c r="F99" s="6"/>
      <c r="G99" s="6"/>
      <c r="H99" s="9"/>
      <c r="I99" s="6"/>
      <c r="J99" s="12"/>
      <c r="K99" s="13"/>
      <c r="L99" s="14" t="str">
        <f t="shared" si="6"/>
        <v/>
      </c>
      <c r="M99" s="14" t="str">
        <f t="shared" si="7"/>
        <v/>
      </c>
      <c r="N99" s="14" t="str">
        <f t="shared" si="8"/>
        <v/>
      </c>
    </row>
    <row r="100" spans="1:14" x14ac:dyDescent="0.2">
      <c r="A100" s="1" t="str">
        <f t="shared" si="5"/>
        <v/>
      </c>
      <c r="B100" s="9"/>
      <c r="C100" s="10" t="str">
        <f>IF(B100="","",COUNTIF(INDEX($B:$B,5):B100,B100))</f>
        <v/>
      </c>
      <c r="D100" s="11"/>
      <c r="E100" s="6"/>
      <c r="F100" s="6"/>
      <c r="G100" s="6"/>
      <c r="H100" s="9"/>
      <c r="I100" s="6"/>
      <c r="J100" s="12"/>
      <c r="K100" s="13"/>
      <c r="L100" s="14" t="str">
        <f t="shared" si="6"/>
        <v/>
      </c>
      <c r="M100" s="14" t="str">
        <f t="shared" si="7"/>
        <v/>
      </c>
      <c r="N100" s="14" t="str">
        <f t="shared" si="8"/>
        <v/>
      </c>
    </row>
    <row r="101" spans="1:14" x14ac:dyDescent="0.2">
      <c r="A101" s="1" t="str">
        <f t="shared" si="5"/>
        <v/>
      </c>
      <c r="B101" s="9"/>
      <c r="C101" s="10" t="str">
        <f>IF(B101="","",COUNTIF(INDEX($B:$B,5):B101,B101))</f>
        <v/>
      </c>
      <c r="D101" s="11"/>
      <c r="E101" s="6"/>
      <c r="F101" s="6"/>
      <c r="G101" s="6"/>
      <c r="H101" s="9"/>
      <c r="I101" s="6"/>
      <c r="J101" s="12"/>
      <c r="K101" s="13"/>
      <c r="L101" s="14" t="str">
        <f t="shared" si="6"/>
        <v/>
      </c>
      <c r="M101" s="14" t="str">
        <f t="shared" si="7"/>
        <v/>
      </c>
      <c r="N101" s="14" t="str">
        <f t="shared" si="8"/>
        <v/>
      </c>
    </row>
    <row r="102" spans="1:14" x14ac:dyDescent="0.2">
      <c r="A102" s="1" t="str">
        <f t="shared" si="5"/>
        <v/>
      </c>
      <c r="B102" s="9"/>
      <c r="C102" s="10" t="str">
        <f>IF(B102="","",COUNTIF(INDEX($B:$B,5):B102,B102))</f>
        <v/>
      </c>
      <c r="D102" s="11"/>
      <c r="E102" s="6"/>
      <c r="F102" s="6"/>
      <c r="G102" s="6"/>
      <c r="H102" s="9"/>
      <c r="I102" s="6"/>
      <c r="J102" s="12"/>
      <c r="K102" s="13"/>
      <c r="L102" s="14" t="str">
        <f t="shared" si="6"/>
        <v/>
      </c>
      <c r="M102" s="14" t="str">
        <f t="shared" si="7"/>
        <v/>
      </c>
      <c r="N102" s="14" t="str">
        <f t="shared" si="8"/>
        <v/>
      </c>
    </row>
    <row r="103" spans="1:14" x14ac:dyDescent="0.2">
      <c r="A103" s="1" t="str">
        <f t="shared" si="5"/>
        <v/>
      </c>
      <c r="B103" s="9"/>
      <c r="C103" s="10" t="str">
        <f>IF(B103="","",COUNTIF(INDEX($B:$B,5):B103,B103))</f>
        <v/>
      </c>
      <c r="D103" s="11"/>
      <c r="E103" s="6"/>
      <c r="F103" s="6"/>
      <c r="G103" s="6"/>
      <c r="H103" s="9"/>
      <c r="I103" s="6"/>
      <c r="J103" s="12"/>
      <c r="K103" s="13"/>
      <c r="L103" s="14" t="str">
        <f t="shared" si="6"/>
        <v/>
      </c>
      <c r="M103" s="14" t="str">
        <f t="shared" si="7"/>
        <v/>
      </c>
      <c r="N103" s="14" t="str">
        <f t="shared" si="8"/>
        <v/>
      </c>
    </row>
    <row r="104" spans="1:14" x14ac:dyDescent="0.2">
      <c r="A104" s="1" t="str">
        <f t="shared" si="5"/>
        <v/>
      </c>
      <c r="B104" s="9"/>
      <c r="C104" s="10" t="str">
        <f>IF(B104="","",COUNTIF(INDEX($B:$B,5):B104,B104))</f>
        <v/>
      </c>
      <c r="D104" s="11"/>
      <c r="E104" s="6"/>
      <c r="F104" s="6"/>
      <c r="G104" s="6"/>
      <c r="H104" s="9"/>
      <c r="I104" s="6"/>
      <c r="J104" s="12"/>
      <c r="K104" s="13"/>
      <c r="L104" s="14" t="str">
        <f t="shared" si="6"/>
        <v/>
      </c>
      <c r="M104" s="14" t="str">
        <f t="shared" si="7"/>
        <v/>
      </c>
      <c r="N104" s="14" t="str">
        <f t="shared" si="8"/>
        <v/>
      </c>
    </row>
    <row r="105" spans="1:14" x14ac:dyDescent="0.2">
      <c r="A105" s="1" t="str">
        <f t="shared" si="5"/>
        <v/>
      </c>
      <c r="B105" s="9"/>
      <c r="C105" s="10" t="str">
        <f>IF(B105="","",COUNTIF(INDEX($B:$B,5):B105,B105))</f>
        <v/>
      </c>
      <c r="D105" s="11"/>
      <c r="E105" s="6"/>
      <c r="F105" s="6"/>
      <c r="G105" s="6"/>
      <c r="H105" s="9"/>
      <c r="I105" s="6"/>
      <c r="J105" s="12"/>
      <c r="K105" s="13"/>
      <c r="L105" s="14" t="str">
        <f t="shared" si="6"/>
        <v/>
      </c>
      <c r="M105" s="14" t="str">
        <f t="shared" si="7"/>
        <v/>
      </c>
      <c r="N105" s="14" t="str">
        <f t="shared" si="8"/>
        <v/>
      </c>
    </row>
    <row r="106" spans="1:14" x14ac:dyDescent="0.2">
      <c r="A106" s="1" t="str">
        <f t="shared" si="5"/>
        <v/>
      </c>
      <c r="B106" s="9"/>
      <c r="C106" s="10" t="str">
        <f>IF(B106="","",COUNTIF(INDEX($B:$B,5):B106,B106))</f>
        <v/>
      </c>
      <c r="D106" s="11"/>
      <c r="E106" s="6"/>
      <c r="F106" s="6"/>
      <c r="G106" s="6"/>
      <c r="H106" s="9"/>
      <c r="I106" s="6"/>
      <c r="J106" s="12"/>
      <c r="K106" s="13"/>
      <c r="L106" s="14" t="str">
        <f t="shared" si="6"/>
        <v/>
      </c>
      <c r="M106" s="14" t="str">
        <f t="shared" si="7"/>
        <v/>
      </c>
      <c r="N106" s="14" t="str">
        <f t="shared" si="8"/>
        <v/>
      </c>
    </row>
    <row r="107" spans="1:14" x14ac:dyDescent="0.2">
      <c r="A107" s="1" t="str">
        <f t="shared" si="5"/>
        <v/>
      </c>
      <c r="B107" s="9"/>
      <c r="C107" s="10" t="str">
        <f>IF(B107="","",COUNTIF(INDEX($B:$B,5):B107,B107))</f>
        <v/>
      </c>
      <c r="D107" s="11"/>
      <c r="E107" s="6"/>
      <c r="F107" s="6"/>
      <c r="G107" s="6"/>
      <c r="H107" s="9"/>
      <c r="I107" s="6"/>
      <c r="J107" s="12"/>
      <c r="K107" s="13"/>
      <c r="L107" s="14" t="str">
        <f t="shared" si="6"/>
        <v/>
      </c>
      <c r="M107" s="14" t="str">
        <f t="shared" si="7"/>
        <v/>
      </c>
      <c r="N107" s="14" t="str">
        <f t="shared" si="8"/>
        <v/>
      </c>
    </row>
    <row r="108" spans="1:14" x14ac:dyDescent="0.2">
      <c r="A108" s="1" t="str">
        <f t="shared" si="5"/>
        <v/>
      </c>
      <c r="B108" s="9"/>
      <c r="C108" s="10" t="str">
        <f>IF(B108="","",COUNTIF(INDEX($B:$B,5):B108,B108))</f>
        <v/>
      </c>
      <c r="D108" s="11"/>
      <c r="E108" s="6"/>
      <c r="F108" s="6"/>
      <c r="G108" s="6"/>
      <c r="H108" s="9"/>
      <c r="I108" s="6"/>
      <c r="J108" s="12"/>
      <c r="K108" s="13"/>
      <c r="L108" s="14" t="str">
        <f t="shared" si="6"/>
        <v/>
      </c>
      <c r="M108" s="14" t="str">
        <f t="shared" si="7"/>
        <v/>
      </c>
      <c r="N108" s="14" t="str">
        <f t="shared" si="8"/>
        <v/>
      </c>
    </row>
    <row r="109" spans="1:14" x14ac:dyDescent="0.2">
      <c r="A109" s="1" t="str">
        <f t="shared" si="5"/>
        <v/>
      </c>
      <c r="B109" s="9"/>
      <c r="C109" s="10" t="str">
        <f>IF(B109="","",COUNTIF(INDEX($B:$B,5):B109,B109))</f>
        <v/>
      </c>
      <c r="D109" s="11"/>
      <c r="E109" s="6"/>
      <c r="F109" s="6"/>
      <c r="G109" s="6"/>
      <c r="H109" s="9"/>
      <c r="I109" s="6"/>
      <c r="J109" s="12"/>
      <c r="K109" s="13"/>
      <c r="L109" s="14" t="str">
        <f t="shared" si="6"/>
        <v/>
      </c>
      <c r="M109" s="14" t="str">
        <f t="shared" si="7"/>
        <v/>
      </c>
      <c r="N109" s="14" t="str">
        <f t="shared" si="8"/>
        <v/>
      </c>
    </row>
    <row r="110" spans="1:14" x14ac:dyDescent="0.2">
      <c r="A110" s="1" t="str">
        <f t="shared" si="5"/>
        <v/>
      </c>
      <c r="B110" s="9"/>
      <c r="C110" s="10" t="str">
        <f>IF(B110="","",COUNTIF(INDEX($B:$B,5):B110,B110))</f>
        <v/>
      </c>
      <c r="D110" s="11"/>
      <c r="E110" s="6"/>
      <c r="F110" s="6"/>
      <c r="G110" s="6"/>
      <c r="H110" s="9"/>
      <c r="I110" s="6"/>
      <c r="J110" s="12"/>
      <c r="K110" s="13"/>
      <c r="L110" s="14" t="str">
        <f t="shared" si="6"/>
        <v/>
      </c>
      <c r="M110" s="14" t="str">
        <f t="shared" si="7"/>
        <v/>
      </c>
      <c r="N110" s="14" t="str">
        <f t="shared" si="8"/>
        <v/>
      </c>
    </row>
    <row r="111" spans="1:14" x14ac:dyDescent="0.2">
      <c r="A111" s="1" t="str">
        <f t="shared" si="5"/>
        <v/>
      </c>
      <c r="B111" s="9"/>
      <c r="C111" s="10" t="str">
        <f>IF(B111="","",COUNTIF(INDEX($B:$B,5):B111,B111))</f>
        <v/>
      </c>
      <c r="D111" s="11"/>
      <c r="E111" s="6"/>
      <c r="F111" s="6"/>
      <c r="G111" s="6"/>
      <c r="H111" s="9"/>
      <c r="I111" s="6"/>
      <c r="J111" s="12"/>
      <c r="K111" s="13"/>
      <c r="L111" s="14" t="str">
        <f t="shared" si="6"/>
        <v/>
      </c>
      <c r="M111" s="14" t="str">
        <f t="shared" si="7"/>
        <v/>
      </c>
      <c r="N111" s="14" t="str">
        <f t="shared" si="8"/>
        <v/>
      </c>
    </row>
    <row r="112" spans="1:14" x14ac:dyDescent="0.2">
      <c r="A112" s="1" t="str">
        <f t="shared" si="5"/>
        <v/>
      </c>
      <c r="B112" s="9"/>
      <c r="C112" s="10" t="str">
        <f>IF(B112="","",COUNTIF(INDEX($B:$B,5):B112,B112))</f>
        <v/>
      </c>
      <c r="D112" s="11"/>
      <c r="E112" s="6"/>
      <c r="F112" s="6"/>
      <c r="G112" s="6"/>
      <c r="H112" s="9"/>
      <c r="I112" s="6"/>
      <c r="J112" s="12"/>
      <c r="K112" s="13"/>
      <c r="L112" s="14" t="str">
        <f t="shared" si="6"/>
        <v/>
      </c>
      <c r="M112" s="14" t="str">
        <f t="shared" si="7"/>
        <v/>
      </c>
      <c r="N112" s="14" t="str">
        <f t="shared" si="8"/>
        <v/>
      </c>
    </row>
    <row r="113" spans="1:14" x14ac:dyDescent="0.2">
      <c r="A113" s="1" t="str">
        <f t="shared" si="5"/>
        <v/>
      </c>
      <c r="B113" s="9"/>
      <c r="C113" s="10" t="str">
        <f>IF(B113="","",COUNTIF(INDEX($B:$B,5):B113,B113))</f>
        <v/>
      </c>
      <c r="D113" s="11"/>
      <c r="E113" s="6"/>
      <c r="F113" s="6"/>
      <c r="G113" s="6"/>
      <c r="H113" s="9"/>
      <c r="I113" s="6"/>
      <c r="J113" s="12"/>
      <c r="K113" s="13"/>
      <c r="L113" s="14" t="str">
        <f t="shared" si="6"/>
        <v/>
      </c>
      <c r="M113" s="14" t="str">
        <f t="shared" si="7"/>
        <v/>
      </c>
      <c r="N113" s="14" t="str">
        <f t="shared" si="8"/>
        <v/>
      </c>
    </row>
    <row r="114" spans="1:14" x14ac:dyDescent="0.2">
      <c r="A114" s="1" t="str">
        <f t="shared" si="5"/>
        <v/>
      </c>
      <c r="B114" s="9"/>
      <c r="C114" s="10" t="str">
        <f>IF(B114="","",COUNTIF(INDEX($B:$B,5):B114,B114))</f>
        <v/>
      </c>
      <c r="D114" s="11"/>
      <c r="E114" s="6"/>
      <c r="F114" s="6"/>
      <c r="G114" s="6"/>
      <c r="H114" s="9"/>
      <c r="I114" s="6"/>
      <c r="J114" s="12"/>
      <c r="K114" s="13"/>
      <c r="L114" s="14" t="str">
        <f t="shared" si="6"/>
        <v/>
      </c>
      <c r="M114" s="14" t="str">
        <f t="shared" si="7"/>
        <v/>
      </c>
      <c r="N114" s="14" t="str">
        <f t="shared" si="8"/>
        <v/>
      </c>
    </row>
    <row r="115" spans="1:14" x14ac:dyDescent="0.2">
      <c r="A115" s="1" t="str">
        <f t="shared" si="5"/>
        <v/>
      </c>
      <c r="B115" s="9"/>
      <c r="C115" s="10" t="str">
        <f>IF(B115="","",COUNTIF(INDEX($B:$B,5):B115,B115))</f>
        <v/>
      </c>
      <c r="D115" s="11"/>
      <c r="E115" s="6"/>
      <c r="F115" s="6"/>
      <c r="G115" s="6"/>
      <c r="H115" s="9"/>
      <c r="I115" s="6"/>
      <c r="J115" s="12"/>
      <c r="K115" s="13"/>
      <c r="L115" s="14" t="str">
        <f t="shared" si="6"/>
        <v/>
      </c>
      <c r="M115" s="14" t="str">
        <f t="shared" si="7"/>
        <v/>
      </c>
      <c r="N115" s="14" t="str">
        <f t="shared" si="8"/>
        <v/>
      </c>
    </row>
    <row r="116" spans="1:14" x14ac:dyDescent="0.2">
      <c r="A116" s="1" t="str">
        <f t="shared" si="5"/>
        <v/>
      </c>
      <c r="B116" s="9"/>
      <c r="C116" s="10" t="str">
        <f>IF(B116="","",COUNTIF(INDEX($B:$B,5):B116,B116))</f>
        <v/>
      </c>
      <c r="D116" s="11"/>
      <c r="E116" s="6"/>
      <c r="F116" s="6"/>
      <c r="G116" s="6"/>
      <c r="H116" s="9"/>
      <c r="I116" s="6"/>
      <c r="J116" s="12"/>
      <c r="K116" s="13"/>
      <c r="L116" s="14" t="str">
        <f t="shared" si="6"/>
        <v/>
      </c>
      <c r="M116" s="14" t="str">
        <f t="shared" si="7"/>
        <v/>
      </c>
      <c r="N116" s="14" t="str">
        <f t="shared" si="8"/>
        <v/>
      </c>
    </row>
    <row r="117" spans="1:14" x14ac:dyDescent="0.2">
      <c r="A117" s="1" t="str">
        <f t="shared" si="5"/>
        <v/>
      </c>
      <c r="B117" s="9"/>
      <c r="C117" s="10" t="str">
        <f>IF(B117="","",COUNTIF(INDEX($B:$B,5):B117,B117))</f>
        <v/>
      </c>
      <c r="D117" s="11"/>
      <c r="E117" s="6"/>
      <c r="F117" s="6"/>
      <c r="G117" s="6"/>
      <c r="H117" s="9"/>
      <c r="I117" s="6"/>
      <c r="J117" s="12"/>
      <c r="K117" s="13"/>
      <c r="L117" s="14" t="str">
        <f t="shared" si="6"/>
        <v/>
      </c>
      <c r="M117" s="14" t="str">
        <f t="shared" si="7"/>
        <v/>
      </c>
      <c r="N117" s="14" t="str">
        <f t="shared" si="8"/>
        <v/>
      </c>
    </row>
    <row r="118" spans="1:14" x14ac:dyDescent="0.2">
      <c r="A118" s="1" t="str">
        <f t="shared" si="5"/>
        <v/>
      </c>
      <c r="B118" s="9"/>
      <c r="C118" s="10" t="str">
        <f>IF(B118="","",COUNTIF(INDEX($B:$B,5):B118,B118))</f>
        <v/>
      </c>
      <c r="D118" s="11"/>
      <c r="E118" s="6"/>
      <c r="F118" s="6"/>
      <c r="G118" s="6"/>
      <c r="H118" s="9"/>
      <c r="I118" s="6"/>
      <c r="J118" s="12"/>
      <c r="K118" s="13"/>
      <c r="L118" s="14" t="str">
        <f t="shared" si="6"/>
        <v/>
      </c>
      <c r="M118" s="14" t="str">
        <f t="shared" si="7"/>
        <v/>
      </c>
      <c r="N118" s="14" t="str">
        <f t="shared" si="8"/>
        <v/>
      </c>
    </row>
    <row r="119" spans="1:14" x14ac:dyDescent="0.2">
      <c r="A119" s="1" t="str">
        <f t="shared" si="5"/>
        <v/>
      </c>
      <c r="B119" s="9"/>
      <c r="C119" s="10" t="str">
        <f>IF(B119="","",COUNTIF(INDEX($B:$B,5):B119,B119))</f>
        <v/>
      </c>
      <c r="D119" s="11"/>
      <c r="E119" s="6"/>
      <c r="F119" s="6"/>
      <c r="G119" s="6"/>
      <c r="H119" s="9"/>
      <c r="I119" s="6"/>
      <c r="J119" s="12"/>
      <c r="K119" s="13"/>
      <c r="L119" s="14" t="str">
        <f t="shared" si="6"/>
        <v/>
      </c>
      <c r="M119" s="14" t="str">
        <f t="shared" si="7"/>
        <v/>
      </c>
      <c r="N119" s="14" t="str">
        <f t="shared" si="8"/>
        <v/>
      </c>
    </row>
    <row r="120" spans="1:14" x14ac:dyDescent="0.2">
      <c r="A120" s="1" t="str">
        <f t="shared" si="5"/>
        <v/>
      </c>
      <c r="B120" s="9"/>
      <c r="C120" s="10" t="str">
        <f>IF(B120="","",COUNTIF(INDEX($B:$B,5):B120,B120))</f>
        <v/>
      </c>
      <c r="D120" s="11"/>
      <c r="E120" s="6"/>
      <c r="F120" s="6"/>
      <c r="G120" s="6"/>
      <c r="H120" s="9"/>
      <c r="I120" s="6"/>
      <c r="J120" s="12"/>
      <c r="K120" s="13"/>
      <c r="L120" s="14" t="str">
        <f t="shared" si="6"/>
        <v/>
      </c>
      <c r="M120" s="14" t="str">
        <f t="shared" si="7"/>
        <v/>
      </c>
      <c r="N120" s="14" t="str">
        <f t="shared" si="8"/>
        <v/>
      </c>
    </row>
    <row r="121" spans="1:14" x14ac:dyDescent="0.2">
      <c r="A121" s="1" t="str">
        <f t="shared" si="5"/>
        <v/>
      </c>
      <c r="B121" s="9"/>
      <c r="C121" s="10" t="str">
        <f>IF(B121="","",COUNTIF(INDEX($B:$B,5):B121,B121))</f>
        <v/>
      </c>
      <c r="D121" s="11"/>
      <c r="E121" s="6"/>
      <c r="F121" s="6"/>
      <c r="G121" s="6"/>
      <c r="H121" s="9"/>
      <c r="I121" s="6"/>
      <c r="J121" s="12"/>
      <c r="K121" s="13"/>
      <c r="L121" s="14" t="str">
        <f t="shared" si="6"/>
        <v/>
      </c>
      <c r="M121" s="14" t="str">
        <f t="shared" si="7"/>
        <v/>
      </c>
      <c r="N121" s="14" t="str">
        <f t="shared" si="8"/>
        <v/>
      </c>
    </row>
    <row r="122" spans="1:14" x14ac:dyDescent="0.2">
      <c r="A122" s="1" t="str">
        <f t="shared" si="5"/>
        <v/>
      </c>
      <c r="B122" s="9"/>
      <c r="C122" s="10" t="str">
        <f>IF(B122="","",COUNTIF(INDEX($B:$B,5):B122,B122))</f>
        <v/>
      </c>
      <c r="D122" s="11"/>
      <c r="E122" s="6"/>
      <c r="F122" s="6"/>
      <c r="G122" s="6"/>
      <c r="H122" s="9"/>
      <c r="I122" s="6"/>
      <c r="J122" s="12"/>
      <c r="K122" s="13"/>
      <c r="L122" s="14" t="str">
        <f t="shared" si="6"/>
        <v/>
      </c>
      <c r="M122" s="14" t="str">
        <f t="shared" si="7"/>
        <v/>
      </c>
      <c r="N122" s="14" t="str">
        <f t="shared" si="8"/>
        <v/>
      </c>
    </row>
    <row r="123" spans="1:14" x14ac:dyDescent="0.2">
      <c r="A123" s="1" t="str">
        <f t="shared" si="5"/>
        <v/>
      </c>
      <c r="B123" s="9"/>
      <c r="C123" s="10" t="str">
        <f>IF(B123="","",COUNTIF(INDEX($B:$B,5):B123,B123))</f>
        <v/>
      </c>
      <c r="D123" s="11"/>
      <c r="E123" s="6"/>
      <c r="F123" s="6"/>
      <c r="G123" s="6"/>
      <c r="H123" s="9"/>
      <c r="I123" s="6"/>
      <c r="J123" s="12"/>
      <c r="K123" s="13"/>
      <c r="L123" s="14" t="str">
        <f t="shared" si="6"/>
        <v/>
      </c>
      <c r="M123" s="14" t="str">
        <f t="shared" si="7"/>
        <v/>
      </c>
      <c r="N123" s="14" t="str">
        <f t="shared" si="8"/>
        <v/>
      </c>
    </row>
    <row r="124" spans="1:14" x14ac:dyDescent="0.2">
      <c r="A124" s="1" t="str">
        <f t="shared" si="5"/>
        <v/>
      </c>
      <c r="B124" s="9"/>
      <c r="C124" s="10" t="str">
        <f>IF(B124="","",COUNTIF(INDEX($B:$B,5):B124,B124))</f>
        <v/>
      </c>
      <c r="D124" s="11"/>
      <c r="E124" s="6"/>
      <c r="F124" s="6"/>
      <c r="G124" s="6"/>
      <c r="H124" s="9"/>
      <c r="I124" s="6"/>
      <c r="J124" s="12"/>
      <c r="K124" s="13"/>
      <c r="L124" s="14" t="str">
        <f t="shared" si="6"/>
        <v/>
      </c>
      <c r="M124" s="14" t="str">
        <f t="shared" si="7"/>
        <v/>
      </c>
      <c r="N124" s="14" t="str">
        <f t="shared" si="8"/>
        <v/>
      </c>
    </row>
    <row r="125" spans="1:14" x14ac:dyDescent="0.2">
      <c r="A125" s="1" t="str">
        <f t="shared" si="5"/>
        <v/>
      </c>
      <c r="B125" s="9"/>
      <c r="C125" s="10" t="str">
        <f>IF(B125="","",COUNTIF(INDEX($B:$B,5):B125,B125))</f>
        <v/>
      </c>
      <c r="D125" s="11"/>
      <c r="E125" s="6"/>
      <c r="F125" s="6"/>
      <c r="G125" s="6"/>
      <c r="H125" s="9"/>
      <c r="I125" s="6"/>
      <c r="J125" s="12"/>
      <c r="K125" s="13"/>
      <c r="L125" s="14" t="str">
        <f t="shared" si="6"/>
        <v/>
      </c>
      <c r="M125" s="14" t="str">
        <f t="shared" si="7"/>
        <v/>
      </c>
      <c r="N125" s="14" t="str">
        <f t="shared" si="8"/>
        <v/>
      </c>
    </row>
    <row r="126" spans="1:14" x14ac:dyDescent="0.2">
      <c r="A126" s="1" t="str">
        <f t="shared" si="5"/>
        <v/>
      </c>
      <c r="B126" s="9"/>
      <c r="C126" s="10" t="str">
        <f>IF(B126="","",COUNTIF(INDEX($B:$B,5):B126,B126))</f>
        <v/>
      </c>
      <c r="D126" s="11"/>
      <c r="E126" s="6"/>
      <c r="F126" s="6"/>
      <c r="G126" s="6"/>
      <c r="H126" s="9"/>
      <c r="I126" s="6"/>
      <c r="J126" s="12"/>
      <c r="K126" s="13"/>
      <c r="L126" s="14" t="str">
        <f t="shared" si="6"/>
        <v/>
      </c>
      <c r="M126" s="14" t="str">
        <f t="shared" si="7"/>
        <v/>
      </c>
      <c r="N126" s="14" t="str">
        <f t="shared" si="8"/>
        <v/>
      </c>
    </row>
    <row r="127" spans="1:14" x14ac:dyDescent="0.2">
      <c r="A127" s="1" t="str">
        <f t="shared" si="5"/>
        <v/>
      </c>
      <c r="B127" s="9"/>
      <c r="C127" s="10" t="str">
        <f>IF(B127="","",COUNTIF(INDEX($B:$B,5):B127,B127))</f>
        <v/>
      </c>
      <c r="D127" s="11"/>
      <c r="E127" s="6"/>
      <c r="F127" s="6"/>
      <c r="G127" s="6"/>
      <c r="H127" s="9"/>
      <c r="I127" s="6"/>
      <c r="J127" s="12"/>
      <c r="K127" s="13"/>
      <c r="L127" s="14" t="str">
        <f t="shared" si="6"/>
        <v/>
      </c>
      <c r="M127" s="14" t="str">
        <f t="shared" si="7"/>
        <v/>
      </c>
      <c r="N127" s="14" t="str">
        <f t="shared" si="8"/>
        <v/>
      </c>
    </row>
    <row r="128" spans="1:14" x14ac:dyDescent="0.2">
      <c r="A128" s="1" t="str">
        <f t="shared" si="5"/>
        <v/>
      </c>
      <c r="B128" s="9"/>
      <c r="C128" s="10" t="str">
        <f>IF(B128="","",COUNTIF(INDEX($B:$B,5):B128,B128))</f>
        <v/>
      </c>
      <c r="D128" s="11"/>
      <c r="E128" s="6"/>
      <c r="F128" s="6"/>
      <c r="G128" s="6"/>
      <c r="H128" s="9"/>
      <c r="I128" s="6"/>
      <c r="J128" s="12"/>
      <c r="K128" s="13"/>
      <c r="L128" s="14" t="str">
        <f t="shared" si="6"/>
        <v/>
      </c>
      <c r="M128" s="14" t="str">
        <f t="shared" si="7"/>
        <v/>
      </c>
      <c r="N128" s="14" t="str">
        <f t="shared" si="8"/>
        <v/>
      </c>
    </row>
    <row r="129" spans="1:14" x14ac:dyDescent="0.2">
      <c r="A129" s="1" t="str">
        <f t="shared" si="5"/>
        <v/>
      </c>
      <c r="B129" s="9"/>
      <c r="C129" s="10" t="str">
        <f>IF(B129="","",COUNTIF(INDEX($B:$B,5):B129,B129))</f>
        <v/>
      </c>
      <c r="D129" s="11"/>
      <c r="E129" s="6"/>
      <c r="F129" s="6"/>
      <c r="G129" s="6"/>
      <c r="H129" s="9"/>
      <c r="I129" s="6"/>
      <c r="J129" s="12"/>
      <c r="K129" s="13"/>
      <c r="L129" s="14" t="str">
        <f t="shared" si="6"/>
        <v/>
      </c>
      <c r="M129" s="14" t="str">
        <f t="shared" si="7"/>
        <v/>
      </c>
      <c r="N129" s="14" t="str">
        <f t="shared" si="8"/>
        <v/>
      </c>
    </row>
    <row r="130" spans="1:14" x14ac:dyDescent="0.2">
      <c r="A130" s="1" t="str">
        <f t="shared" si="5"/>
        <v/>
      </c>
      <c r="B130" s="9"/>
      <c r="C130" s="10" t="str">
        <f>IF(B130="","",COUNTIF(INDEX($B:$B,5):B130,B130))</f>
        <v/>
      </c>
      <c r="D130" s="11"/>
      <c r="E130" s="6"/>
      <c r="F130" s="6"/>
      <c r="G130" s="6"/>
      <c r="H130" s="9"/>
      <c r="I130" s="6"/>
      <c r="J130" s="12"/>
      <c r="K130" s="13"/>
      <c r="L130" s="14" t="str">
        <f t="shared" si="6"/>
        <v/>
      </c>
      <c r="M130" s="14" t="str">
        <f t="shared" si="7"/>
        <v/>
      </c>
      <c r="N130" s="14" t="str">
        <f t="shared" si="8"/>
        <v/>
      </c>
    </row>
    <row r="131" spans="1:14" x14ac:dyDescent="0.2">
      <c r="A131" s="1" t="str">
        <f t="shared" si="5"/>
        <v/>
      </c>
      <c r="B131" s="9"/>
      <c r="C131" s="10" t="str">
        <f>IF(B131="","",COUNTIF(INDEX($B:$B,5):B131,B131))</f>
        <v/>
      </c>
      <c r="D131" s="11"/>
      <c r="E131" s="6"/>
      <c r="F131" s="6"/>
      <c r="G131" s="6"/>
      <c r="H131" s="9"/>
      <c r="I131" s="6"/>
      <c r="J131" s="12"/>
      <c r="K131" s="13"/>
      <c r="L131" s="14" t="str">
        <f t="shared" si="6"/>
        <v/>
      </c>
      <c r="M131" s="14" t="str">
        <f t="shared" si="7"/>
        <v/>
      </c>
      <c r="N131" s="14" t="str">
        <f t="shared" si="8"/>
        <v/>
      </c>
    </row>
    <row r="132" spans="1:14" x14ac:dyDescent="0.2">
      <c r="A132" s="1" t="str">
        <f t="shared" si="5"/>
        <v/>
      </c>
      <c r="B132" s="9"/>
      <c r="C132" s="10" t="str">
        <f>IF(B132="","",COUNTIF(INDEX($B:$B,5):B132,B132))</f>
        <v/>
      </c>
      <c r="D132" s="11"/>
      <c r="E132" s="6"/>
      <c r="F132" s="6"/>
      <c r="G132" s="6"/>
      <c r="H132" s="9"/>
      <c r="I132" s="6"/>
      <c r="J132" s="12"/>
      <c r="K132" s="13"/>
      <c r="L132" s="14" t="str">
        <f t="shared" si="6"/>
        <v/>
      </c>
      <c r="M132" s="14" t="str">
        <f t="shared" si="7"/>
        <v/>
      </c>
      <c r="N132" s="14" t="str">
        <f t="shared" si="8"/>
        <v/>
      </c>
    </row>
    <row r="133" spans="1:14" x14ac:dyDescent="0.2">
      <c r="A133" s="1" t="str">
        <f t="shared" ref="A133:A196" si="9">IF(B133="","",B133&amp;"|"&amp;C133)</f>
        <v/>
      </c>
      <c r="B133" s="9"/>
      <c r="C133" s="10" t="str">
        <f>IF(B133="","",COUNTIF(INDEX($B:$B,5):B133,B133))</f>
        <v/>
      </c>
      <c r="D133" s="11"/>
      <c r="E133" s="6"/>
      <c r="F133" s="6"/>
      <c r="G133" s="6"/>
      <c r="H133" s="9"/>
      <c r="I133" s="6"/>
      <c r="J133" s="12"/>
      <c r="K133" s="13"/>
      <c r="L133" s="14" t="str">
        <f t="shared" ref="L133:L196" si="10">IF(OR(I133="",J133=""),"",ROUND(I133*J133,2))</f>
        <v/>
      </c>
      <c r="M133" s="14" t="str">
        <f t="shared" ref="M133:M196" si="11">IF(L133="","",ROUND(L133*K133,2))</f>
        <v/>
      </c>
      <c r="N133" s="14" t="str">
        <f t="shared" ref="N133:N196" si="12">IF(L133="","",L133+M133)</f>
        <v/>
      </c>
    </row>
    <row r="134" spans="1:14" x14ac:dyDescent="0.2">
      <c r="A134" s="1" t="str">
        <f t="shared" si="9"/>
        <v/>
      </c>
      <c r="B134" s="9"/>
      <c r="C134" s="10" t="str">
        <f>IF(B134="","",COUNTIF(INDEX($B:$B,5):B134,B134))</f>
        <v/>
      </c>
      <c r="D134" s="11"/>
      <c r="E134" s="6"/>
      <c r="F134" s="6"/>
      <c r="G134" s="6"/>
      <c r="H134" s="9"/>
      <c r="I134" s="6"/>
      <c r="J134" s="12"/>
      <c r="K134" s="13"/>
      <c r="L134" s="14" t="str">
        <f t="shared" si="10"/>
        <v/>
      </c>
      <c r="M134" s="14" t="str">
        <f t="shared" si="11"/>
        <v/>
      </c>
      <c r="N134" s="14" t="str">
        <f t="shared" si="12"/>
        <v/>
      </c>
    </row>
    <row r="135" spans="1:14" x14ac:dyDescent="0.2">
      <c r="A135" s="1" t="str">
        <f t="shared" si="9"/>
        <v/>
      </c>
      <c r="B135" s="9"/>
      <c r="C135" s="10" t="str">
        <f>IF(B135="","",COUNTIF(INDEX($B:$B,5):B135,B135))</f>
        <v/>
      </c>
      <c r="D135" s="11"/>
      <c r="E135" s="6"/>
      <c r="F135" s="6"/>
      <c r="G135" s="6"/>
      <c r="H135" s="9"/>
      <c r="I135" s="6"/>
      <c r="J135" s="12"/>
      <c r="K135" s="13"/>
      <c r="L135" s="14" t="str">
        <f t="shared" si="10"/>
        <v/>
      </c>
      <c r="M135" s="14" t="str">
        <f t="shared" si="11"/>
        <v/>
      </c>
      <c r="N135" s="14" t="str">
        <f t="shared" si="12"/>
        <v/>
      </c>
    </row>
    <row r="136" spans="1:14" x14ac:dyDescent="0.2">
      <c r="A136" s="1" t="str">
        <f t="shared" si="9"/>
        <v/>
      </c>
      <c r="B136" s="9"/>
      <c r="C136" s="10" t="str">
        <f>IF(B136="","",COUNTIF(INDEX($B:$B,5):B136,B136))</f>
        <v/>
      </c>
      <c r="D136" s="11"/>
      <c r="E136" s="6"/>
      <c r="F136" s="6"/>
      <c r="G136" s="6"/>
      <c r="H136" s="9"/>
      <c r="I136" s="6"/>
      <c r="J136" s="12"/>
      <c r="K136" s="13"/>
      <c r="L136" s="14" t="str">
        <f t="shared" si="10"/>
        <v/>
      </c>
      <c r="M136" s="14" t="str">
        <f t="shared" si="11"/>
        <v/>
      </c>
      <c r="N136" s="14" t="str">
        <f t="shared" si="12"/>
        <v/>
      </c>
    </row>
    <row r="137" spans="1:14" x14ac:dyDescent="0.2">
      <c r="A137" s="1" t="str">
        <f t="shared" si="9"/>
        <v/>
      </c>
      <c r="B137" s="9"/>
      <c r="C137" s="10" t="str">
        <f>IF(B137="","",COUNTIF(INDEX($B:$B,5):B137,B137))</f>
        <v/>
      </c>
      <c r="D137" s="11"/>
      <c r="E137" s="6"/>
      <c r="F137" s="6"/>
      <c r="G137" s="6"/>
      <c r="H137" s="9"/>
      <c r="I137" s="6"/>
      <c r="J137" s="12"/>
      <c r="K137" s="13"/>
      <c r="L137" s="14" t="str">
        <f t="shared" si="10"/>
        <v/>
      </c>
      <c r="M137" s="14" t="str">
        <f t="shared" si="11"/>
        <v/>
      </c>
      <c r="N137" s="14" t="str">
        <f t="shared" si="12"/>
        <v/>
      </c>
    </row>
    <row r="138" spans="1:14" x14ac:dyDescent="0.2">
      <c r="A138" s="1" t="str">
        <f t="shared" si="9"/>
        <v/>
      </c>
      <c r="B138" s="9"/>
      <c r="C138" s="10" t="str">
        <f>IF(B138="","",COUNTIF(INDEX($B:$B,5):B138,B138))</f>
        <v/>
      </c>
      <c r="D138" s="11"/>
      <c r="E138" s="6"/>
      <c r="F138" s="6"/>
      <c r="G138" s="6"/>
      <c r="H138" s="9"/>
      <c r="I138" s="6"/>
      <c r="J138" s="12"/>
      <c r="K138" s="13"/>
      <c r="L138" s="14" t="str">
        <f t="shared" si="10"/>
        <v/>
      </c>
      <c r="M138" s="14" t="str">
        <f t="shared" si="11"/>
        <v/>
      </c>
      <c r="N138" s="14" t="str">
        <f t="shared" si="12"/>
        <v/>
      </c>
    </row>
    <row r="139" spans="1:14" x14ac:dyDescent="0.2">
      <c r="A139" s="1" t="str">
        <f t="shared" si="9"/>
        <v/>
      </c>
      <c r="B139" s="9"/>
      <c r="C139" s="10" t="str">
        <f>IF(B139="","",COUNTIF(INDEX($B:$B,5):B139,B139))</f>
        <v/>
      </c>
      <c r="D139" s="11"/>
      <c r="E139" s="6"/>
      <c r="F139" s="6"/>
      <c r="G139" s="6"/>
      <c r="H139" s="9"/>
      <c r="I139" s="6"/>
      <c r="J139" s="12"/>
      <c r="K139" s="13"/>
      <c r="L139" s="14" t="str">
        <f t="shared" si="10"/>
        <v/>
      </c>
      <c r="M139" s="14" t="str">
        <f t="shared" si="11"/>
        <v/>
      </c>
      <c r="N139" s="14" t="str">
        <f t="shared" si="12"/>
        <v/>
      </c>
    </row>
    <row r="140" spans="1:14" x14ac:dyDescent="0.2">
      <c r="A140" s="1" t="str">
        <f t="shared" si="9"/>
        <v/>
      </c>
      <c r="B140" s="9"/>
      <c r="C140" s="10" t="str">
        <f>IF(B140="","",COUNTIF(INDEX($B:$B,5):B140,B140))</f>
        <v/>
      </c>
      <c r="D140" s="11"/>
      <c r="E140" s="6"/>
      <c r="F140" s="6"/>
      <c r="G140" s="6"/>
      <c r="H140" s="9"/>
      <c r="I140" s="6"/>
      <c r="J140" s="12"/>
      <c r="K140" s="13"/>
      <c r="L140" s="14" t="str">
        <f t="shared" si="10"/>
        <v/>
      </c>
      <c r="M140" s="14" t="str">
        <f t="shared" si="11"/>
        <v/>
      </c>
      <c r="N140" s="14" t="str">
        <f t="shared" si="12"/>
        <v/>
      </c>
    </row>
    <row r="141" spans="1:14" x14ac:dyDescent="0.2">
      <c r="A141" s="1" t="str">
        <f t="shared" si="9"/>
        <v/>
      </c>
      <c r="B141" s="9"/>
      <c r="C141" s="10" t="str">
        <f>IF(B141="","",COUNTIF(INDEX($B:$B,5):B141,B141))</f>
        <v/>
      </c>
      <c r="D141" s="11"/>
      <c r="E141" s="6"/>
      <c r="F141" s="6"/>
      <c r="G141" s="6"/>
      <c r="H141" s="9"/>
      <c r="I141" s="6"/>
      <c r="J141" s="12"/>
      <c r="K141" s="13"/>
      <c r="L141" s="14" t="str">
        <f t="shared" si="10"/>
        <v/>
      </c>
      <c r="M141" s="14" t="str">
        <f t="shared" si="11"/>
        <v/>
      </c>
      <c r="N141" s="14" t="str">
        <f t="shared" si="12"/>
        <v/>
      </c>
    </row>
    <row r="142" spans="1:14" x14ac:dyDescent="0.2">
      <c r="A142" s="1" t="str">
        <f t="shared" si="9"/>
        <v/>
      </c>
      <c r="B142" s="9"/>
      <c r="C142" s="10" t="str">
        <f>IF(B142="","",COUNTIF(INDEX($B:$B,5):B142,B142))</f>
        <v/>
      </c>
      <c r="D142" s="11"/>
      <c r="E142" s="6"/>
      <c r="F142" s="6"/>
      <c r="G142" s="6"/>
      <c r="H142" s="9"/>
      <c r="I142" s="6"/>
      <c r="J142" s="12"/>
      <c r="K142" s="13"/>
      <c r="L142" s="14" t="str">
        <f t="shared" si="10"/>
        <v/>
      </c>
      <c r="M142" s="14" t="str">
        <f t="shared" si="11"/>
        <v/>
      </c>
      <c r="N142" s="14" t="str">
        <f t="shared" si="12"/>
        <v/>
      </c>
    </row>
    <row r="143" spans="1:14" x14ac:dyDescent="0.2">
      <c r="A143" s="1" t="str">
        <f t="shared" si="9"/>
        <v/>
      </c>
      <c r="B143" s="9"/>
      <c r="C143" s="10" t="str">
        <f>IF(B143="","",COUNTIF(INDEX($B:$B,5):B143,B143))</f>
        <v/>
      </c>
      <c r="D143" s="11"/>
      <c r="E143" s="6"/>
      <c r="F143" s="6"/>
      <c r="G143" s="6"/>
      <c r="H143" s="9"/>
      <c r="I143" s="6"/>
      <c r="J143" s="12"/>
      <c r="K143" s="13"/>
      <c r="L143" s="14" t="str">
        <f t="shared" si="10"/>
        <v/>
      </c>
      <c r="M143" s="14" t="str">
        <f t="shared" si="11"/>
        <v/>
      </c>
      <c r="N143" s="14" t="str">
        <f t="shared" si="12"/>
        <v/>
      </c>
    </row>
    <row r="144" spans="1:14" x14ac:dyDescent="0.2">
      <c r="A144" s="1" t="str">
        <f t="shared" si="9"/>
        <v/>
      </c>
      <c r="B144" s="9"/>
      <c r="C144" s="10" t="str">
        <f>IF(B144="","",COUNTIF(INDEX($B:$B,5):B144,B144))</f>
        <v/>
      </c>
      <c r="D144" s="11"/>
      <c r="E144" s="6"/>
      <c r="F144" s="6"/>
      <c r="G144" s="6"/>
      <c r="H144" s="9"/>
      <c r="I144" s="6"/>
      <c r="J144" s="12"/>
      <c r="K144" s="13"/>
      <c r="L144" s="14" t="str">
        <f t="shared" si="10"/>
        <v/>
      </c>
      <c r="M144" s="14" t="str">
        <f t="shared" si="11"/>
        <v/>
      </c>
      <c r="N144" s="14" t="str">
        <f t="shared" si="12"/>
        <v/>
      </c>
    </row>
    <row r="145" spans="1:14" x14ac:dyDescent="0.2">
      <c r="A145" s="1" t="str">
        <f t="shared" si="9"/>
        <v/>
      </c>
      <c r="B145" s="9"/>
      <c r="C145" s="10" t="str">
        <f>IF(B145="","",COUNTIF(INDEX($B:$B,5):B145,B145))</f>
        <v/>
      </c>
      <c r="D145" s="11"/>
      <c r="E145" s="6"/>
      <c r="F145" s="6"/>
      <c r="G145" s="6"/>
      <c r="H145" s="9"/>
      <c r="I145" s="6"/>
      <c r="J145" s="12"/>
      <c r="K145" s="13"/>
      <c r="L145" s="14" t="str">
        <f t="shared" si="10"/>
        <v/>
      </c>
      <c r="M145" s="14" t="str">
        <f t="shared" si="11"/>
        <v/>
      </c>
      <c r="N145" s="14" t="str">
        <f t="shared" si="12"/>
        <v/>
      </c>
    </row>
    <row r="146" spans="1:14" x14ac:dyDescent="0.2">
      <c r="A146" s="1" t="str">
        <f t="shared" si="9"/>
        <v/>
      </c>
      <c r="B146" s="9"/>
      <c r="C146" s="10" t="str">
        <f>IF(B146="","",COUNTIF(INDEX($B:$B,5):B146,B146))</f>
        <v/>
      </c>
      <c r="D146" s="11"/>
      <c r="E146" s="6"/>
      <c r="F146" s="6"/>
      <c r="G146" s="6"/>
      <c r="H146" s="9"/>
      <c r="I146" s="6"/>
      <c r="J146" s="12"/>
      <c r="K146" s="13"/>
      <c r="L146" s="14" t="str">
        <f t="shared" si="10"/>
        <v/>
      </c>
      <c r="M146" s="14" t="str">
        <f t="shared" si="11"/>
        <v/>
      </c>
      <c r="N146" s="14" t="str">
        <f t="shared" si="12"/>
        <v/>
      </c>
    </row>
    <row r="147" spans="1:14" x14ac:dyDescent="0.2">
      <c r="A147" s="1" t="str">
        <f t="shared" si="9"/>
        <v/>
      </c>
      <c r="B147" s="9"/>
      <c r="C147" s="10" t="str">
        <f>IF(B147="","",COUNTIF(INDEX($B:$B,5):B147,B147))</f>
        <v/>
      </c>
      <c r="D147" s="11"/>
      <c r="E147" s="6"/>
      <c r="F147" s="6"/>
      <c r="G147" s="6"/>
      <c r="H147" s="9"/>
      <c r="I147" s="6"/>
      <c r="J147" s="12"/>
      <c r="K147" s="13"/>
      <c r="L147" s="14" t="str">
        <f t="shared" si="10"/>
        <v/>
      </c>
      <c r="M147" s="14" t="str">
        <f t="shared" si="11"/>
        <v/>
      </c>
      <c r="N147" s="14" t="str">
        <f t="shared" si="12"/>
        <v/>
      </c>
    </row>
    <row r="148" spans="1:14" x14ac:dyDescent="0.2">
      <c r="A148" s="1" t="str">
        <f t="shared" si="9"/>
        <v/>
      </c>
      <c r="B148" s="9"/>
      <c r="C148" s="10" t="str">
        <f>IF(B148="","",COUNTIF(INDEX($B:$B,5):B148,B148))</f>
        <v/>
      </c>
      <c r="D148" s="11"/>
      <c r="E148" s="6"/>
      <c r="F148" s="6"/>
      <c r="G148" s="6"/>
      <c r="H148" s="9"/>
      <c r="I148" s="6"/>
      <c r="J148" s="12"/>
      <c r="K148" s="13"/>
      <c r="L148" s="14" t="str">
        <f t="shared" si="10"/>
        <v/>
      </c>
      <c r="M148" s="14" t="str">
        <f t="shared" si="11"/>
        <v/>
      </c>
      <c r="N148" s="14" t="str">
        <f t="shared" si="12"/>
        <v/>
      </c>
    </row>
    <row r="149" spans="1:14" x14ac:dyDescent="0.2">
      <c r="A149" s="1" t="str">
        <f t="shared" si="9"/>
        <v/>
      </c>
      <c r="B149" s="9"/>
      <c r="C149" s="10" t="str">
        <f>IF(B149="","",COUNTIF(INDEX($B:$B,5):B149,B149))</f>
        <v/>
      </c>
      <c r="D149" s="11"/>
      <c r="E149" s="6"/>
      <c r="F149" s="6"/>
      <c r="G149" s="6"/>
      <c r="H149" s="9"/>
      <c r="I149" s="6"/>
      <c r="J149" s="12"/>
      <c r="K149" s="13"/>
      <c r="L149" s="14" t="str">
        <f t="shared" si="10"/>
        <v/>
      </c>
      <c r="M149" s="14" t="str">
        <f t="shared" si="11"/>
        <v/>
      </c>
      <c r="N149" s="14" t="str">
        <f t="shared" si="12"/>
        <v/>
      </c>
    </row>
    <row r="150" spans="1:14" x14ac:dyDescent="0.2">
      <c r="A150" s="1" t="str">
        <f t="shared" si="9"/>
        <v/>
      </c>
      <c r="B150" s="9"/>
      <c r="C150" s="10" t="str">
        <f>IF(B150="","",COUNTIF(INDEX($B:$B,5):B150,B150))</f>
        <v/>
      </c>
      <c r="D150" s="11"/>
      <c r="E150" s="6"/>
      <c r="F150" s="6"/>
      <c r="G150" s="6"/>
      <c r="H150" s="9"/>
      <c r="I150" s="6"/>
      <c r="J150" s="12"/>
      <c r="K150" s="13"/>
      <c r="L150" s="14" t="str">
        <f t="shared" si="10"/>
        <v/>
      </c>
      <c r="M150" s="14" t="str">
        <f t="shared" si="11"/>
        <v/>
      </c>
      <c r="N150" s="14" t="str">
        <f t="shared" si="12"/>
        <v/>
      </c>
    </row>
    <row r="151" spans="1:14" x14ac:dyDescent="0.2">
      <c r="A151" s="1" t="str">
        <f t="shared" si="9"/>
        <v/>
      </c>
      <c r="B151" s="9"/>
      <c r="C151" s="10" t="str">
        <f>IF(B151="","",COUNTIF(INDEX($B:$B,5):B151,B151))</f>
        <v/>
      </c>
      <c r="D151" s="11"/>
      <c r="E151" s="6"/>
      <c r="F151" s="6"/>
      <c r="G151" s="6"/>
      <c r="H151" s="9"/>
      <c r="I151" s="6"/>
      <c r="J151" s="12"/>
      <c r="K151" s="13"/>
      <c r="L151" s="14" t="str">
        <f t="shared" si="10"/>
        <v/>
      </c>
      <c r="M151" s="14" t="str">
        <f t="shared" si="11"/>
        <v/>
      </c>
      <c r="N151" s="14" t="str">
        <f t="shared" si="12"/>
        <v/>
      </c>
    </row>
    <row r="152" spans="1:14" x14ac:dyDescent="0.2">
      <c r="A152" s="1" t="str">
        <f t="shared" si="9"/>
        <v/>
      </c>
      <c r="B152" s="9"/>
      <c r="C152" s="10" t="str">
        <f>IF(B152="","",COUNTIF(INDEX($B:$B,5):B152,B152))</f>
        <v/>
      </c>
      <c r="D152" s="11"/>
      <c r="E152" s="6"/>
      <c r="F152" s="6"/>
      <c r="G152" s="6"/>
      <c r="H152" s="9"/>
      <c r="I152" s="6"/>
      <c r="J152" s="12"/>
      <c r="K152" s="13"/>
      <c r="L152" s="14" t="str">
        <f t="shared" si="10"/>
        <v/>
      </c>
      <c r="M152" s="14" t="str">
        <f t="shared" si="11"/>
        <v/>
      </c>
      <c r="N152" s="14" t="str">
        <f t="shared" si="12"/>
        <v/>
      </c>
    </row>
    <row r="153" spans="1:14" x14ac:dyDescent="0.2">
      <c r="A153" s="1" t="str">
        <f t="shared" si="9"/>
        <v/>
      </c>
      <c r="B153" s="9"/>
      <c r="C153" s="10" t="str">
        <f>IF(B153="","",COUNTIF(INDEX($B:$B,5):B153,B153))</f>
        <v/>
      </c>
      <c r="D153" s="11"/>
      <c r="E153" s="6"/>
      <c r="F153" s="6"/>
      <c r="G153" s="6"/>
      <c r="H153" s="9"/>
      <c r="I153" s="6"/>
      <c r="J153" s="12"/>
      <c r="K153" s="13"/>
      <c r="L153" s="14" t="str">
        <f t="shared" si="10"/>
        <v/>
      </c>
      <c r="M153" s="14" t="str">
        <f t="shared" si="11"/>
        <v/>
      </c>
      <c r="N153" s="14" t="str">
        <f t="shared" si="12"/>
        <v/>
      </c>
    </row>
    <row r="154" spans="1:14" x14ac:dyDescent="0.2">
      <c r="A154" s="1" t="str">
        <f t="shared" si="9"/>
        <v/>
      </c>
      <c r="B154" s="9"/>
      <c r="C154" s="10" t="str">
        <f>IF(B154="","",COUNTIF(INDEX($B:$B,5):B154,B154))</f>
        <v/>
      </c>
      <c r="D154" s="11"/>
      <c r="E154" s="6"/>
      <c r="F154" s="6"/>
      <c r="G154" s="6"/>
      <c r="H154" s="9"/>
      <c r="I154" s="6"/>
      <c r="J154" s="12"/>
      <c r="K154" s="13"/>
      <c r="L154" s="14" t="str">
        <f t="shared" si="10"/>
        <v/>
      </c>
      <c r="M154" s="14" t="str">
        <f t="shared" si="11"/>
        <v/>
      </c>
      <c r="N154" s="14" t="str">
        <f t="shared" si="12"/>
        <v/>
      </c>
    </row>
    <row r="155" spans="1:14" x14ac:dyDescent="0.2">
      <c r="A155" s="1" t="str">
        <f t="shared" si="9"/>
        <v/>
      </c>
      <c r="B155" s="9"/>
      <c r="C155" s="10" t="str">
        <f>IF(B155="","",COUNTIF(INDEX($B:$B,5):B155,B155))</f>
        <v/>
      </c>
      <c r="D155" s="11"/>
      <c r="E155" s="6"/>
      <c r="F155" s="6"/>
      <c r="G155" s="6"/>
      <c r="H155" s="9"/>
      <c r="I155" s="6"/>
      <c r="J155" s="12"/>
      <c r="K155" s="13"/>
      <c r="L155" s="14" t="str">
        <f t="shared" si="10"/>
        <v/>
      </c>
      <c r="M155" s="14" t="str">
        <f t="shared" si="11"/>
        <v/>
      </c>
      <c r="N155" s="14" t="str">
        <f t="shared" si="12"/>
        <v/>
      </c>
    </row>
    <row r="156" spans="1:14" x14ac:dyDescent="0.2">
      <c r="A156" s="1" t="str">
        <f t="shared" si="9"/>
        <v/>
      </c>
      <c r="B156" s="9"/>
      <c r="C156" s="10" t="str">
        <f>IF(B156="","",COUNTIF(INDEX($B:$B,5):B156,B156))</f>
        <v/>
      </c>
      <c r="D156" s="11"/>
      <c r="E156" s="6"/>
      <c r="F156" s="6"/>
      <c r="G156" s="6"/>
      <c r="H156" s="9"/>
      <c r="I156" s="6"/>
      <c r="J156" s="12"/>
      <c r="K156" s="13"/>
      <c r="L156" s="14" t="str">
        <f t="shared" si="10"/>
        <v/>
      </c>
      <c r="M156" s="14" t="str">
        <f t="shared" si="11"/>
        <v/>
      </c>
      <c r="N156" s="14" t="str">
        <f t="shared" si="12"/>
        <v/>
      </c>
    </row>
    <row r="157" spans="1:14" x14ac:dyDescent="0.2">
      <c r="A157" s="1" t="str">
        <f t="shared" si="9"/>
        <v/>
      </c>
      <c r="B157" s="9"/>
      <c r="C157" s="10" t="str">
        <f>IF(B157="","",COUNTIF(INDEX($B:$B,5):B157,B157))</f>
        <v/>
      </c>
      <c r="D157" s="11"/>
      <c r="E157" s="6"/>
      <c r="F157" s="6"/>
      <c r="G157" s="6"/>
      <c r="H157" s="9"/>
      <c r="I157" s="6"/>
      <c r="J157" s="12"/>
      <c r="K157" s="13"/>
      <c r="L157" s="14" t="str">
        <f t="shared" si="10"/>
        <v/>
      </c>
      <c r="M157" s="14" t="str">
        <f t="shared" si="11"/>
        <v/>
      </c>
      <c r="N157" s="14" t="str">
        <f t="shared" si="12"/>
        <v/>
      </c>
    </row>
    <row r="158" spans="1:14" x14ac:dyDescent="0.2">
      <c r="A158" s="1" t="str">
        <f t="shared" si="9"/>
        <v/>
      </c>
      <c r="B158" s="9"/>
      <c r="C158" s="10" t="str">
        <f>IF(B158="","",COUNTIF(INDEX($B:$B,5):B158,B158))</f>
        <v/>
      </c>
      <c r="D158" s="11"/>
      <c r="E158" s="6"/>
      <c r="F158" s="6"/>
      <c r="G158" s="6"/>
      <c r="H158" s="9"/>
      <c r="I158" s="6"/>
      <c r="J158" s="12"/>
      <c r="K158" s="13"/>
      <c r="L158" s="14" t="str">
        <f t="shared" si="10"/>
        <v/>
      </c>
      <c r="M158" s="14" t="str">
        <f t="shared" si="11"/>
        <v/>
      </c>
      <c r="N158" s="14" t="str">
        <f t="shared" si="12"/>
        <v/>
      </c>
    </row>
    <row r="159" spans="1:14" x14ac:dyDescent="0.2">
      <c r="A159" s="1" t="str">
        <f t="shared" si="9"/>
        <v/>
      </c>
      <c r="B159" s="9"/>
      <c r="C159" s="10" t="str">
        <f>IF(B159="","",COUNTIF(INDEX($B:$B,5):B159,B159))</f>
        <v/>
      </c>
      <c r="D159" s="11"/>
      <c r="E159" s="6"/>
      <c r="F159" s="6"/>
      <c r="G159" s="6"/>
      <c r="H159" s="9"/>
      <c r="I159" s="6"/>
      <c r="J159" s="12"/>
      <c r="K159" s="13"/>
      <c r="L159" s="14" t="str">
        <f t="shared" si="10"/>
        <v/>
      </c>
      <c r="M159" s="14" t="str">
        <f t="shared" si="11"/>
        <v/>
      </c>
      <c r="N159" s="14" t="str">
        <f t="shared" si="12"/>
        <v/>
      </c>
    </row>
    <row r="160" spans="1:14" x14ac:dyDescent="0.2">
      <c r="A160" s="1" t="str">
        <f t="shared" si="9"/>
        <v/>
      </c>
      <c r="B160" s="9"/>
      <c r="C160" s="10" t="str">
        <f>IF(B160="","",COUNTIF(INDEX($B:$B,5):B160,B160))</f>
        <v/>
      </c>
      <c r="D160" s="11"/>
      <c r="E160" s="6"/>
      <c r="F160" s="6"/>
      <c r="G160" s="6"/>
      <c r="H160" s="9"/>
      <c r="I160" s="6"/>
      <c r="J160" s="12"/>
      <c r="K160" s="13"/>
      <c r="L160" s="14" t="str">
        <f t="shared" si="10"/>
        <v/>
      </c>
      <c r="M160" s="14" t="str">
        <f t="shared" si="11"/>
        <v/>
      </c>
      <c r="N160" s="14" t="str">
        <f t="shared" si="12"/>
        <v/>
      </c>
    </row>
    <row r="161" spans="1:14" x14ac:dyDescent="0.2">
      <c r="A161" s="1" t="str">
        <f t="shared" si="9"/>
        <v/>
      </c>
      <c r="B161" s="9"/>
      <c r="C161" s="10" t="str">
        <f>IF(B161="","",COUNTIF(INDEX($B:$B,5):B161,B161))</f>
        <v/>
      </c>
      <c r="D161" s="11"/>
      <c r="E161" s="6"/>
      <c r="F161" s="6"/>
      <c r="G161" s="6"/>
      <c r="H161" s="9"/>
      <c r="I161" s="6"/>
      <c r="J161" s="12"/>
      <c r="K161" s="13"/>
      <c r="L161" s="14" t="str">
        <f t="shared" si="10"/>
        <v/>
      </c>
      <c r="M161" s="14" t="str">
        <f t="shared" si="11"/>
        <v/>
      </c>
      <c r="N161" s="14" t="str">
        <f t="shared" si="12"/>
        <v/>
      </c>
    </row>
    <row r="162" spans="1:14" x14ac:dyDescent="0.2">
      <c r="A162" s="1" t="str">
        <f t="shared" si="9"/>
        <v/>
      </c>
      <c r="B162" s="9"/>
      <c r="C162" s="10" t="str">
        <f>IF(B162="","",COUNTIF(INDEX($B:$B,5):B162,B162))</f>
        <v/>
      </c>
      <c r="D162" s="11"/>
      <c r="E162" s="6"/>
      <c r="F162" s="6"/>
      <c r="G162" s="6"/>
      <c r="H162" s="9"/>
      <c r="I162" s="6"/>
      <c r="J162" s="12"/>
      <c r="K162" s="13"/>
      <c r="L162" s="14" t="str">
        <f t="shared" si="10"/>
        <v/>
      </c>
      <c r="M162" s="14" t="str">
        <f t="shared" si="11"/>
        <v/>
      </c>
      <c r="N162" s="14" t="str">
        <f t="shared" si="12"/>
        <v/>
      </c>
    </row>
    <row r="163" spans="1:14" x14ac:dyDescent="0.2">
      <c r="A163" s="1" t="str">
        <f t="shared" si="9"/>
        <v/>
      </c>
      <c r="B163" s="9"/>
      <c r="C163" s="10" t="str">
        <f>IF(B163="","",COUNTIF(INDEX($B:$B,5):B163,B163))</f>
        <v/>
      </c>
      <c r="D163" s="11"/>
      <c r="E163" s="6"/>
      <c r="F163" s="6"/>
      <c r="G163" s="6"/>
      <c r="H163" s="9"/>
      <c r="I163" s="6"/>
      <c r="J163" s="12"/>
      <c r="K163" s="13"/>
      <c r="L163" s="14" t="str">
        <f t="shared" si="10"/>
        <v/>
      </c>
      <c r="M163" s="14" t="str">
        <f t="shared" si="11"/>
        <v/>
      </c>
      <c r="N163" s="14" t="str">
        <f t="shared" si="12"/>
        <v/>
      </c>
    </row>
    <row r="164" spans="1:14" x14ac:dyDescent="0.2">
      <c r="A164" s="1" t="str">
        <f t="shared" si="9"/>
        <v/>
      </c>
      <c r="B164" s="9"/>
      <c r="C164" s="10" t="str">
        <f>IF(B164="","",COUNTIF(INDEX($B:$B,5):B164,B164))</f>
        <v/>
      </c>
      <c r="D164" s="11"/>
      <c r="E164" s="6"/>
      <c r="F164" s="6"/>
      <c r="G164" s="6"/>
      <c r="H164" s="9"/>
      <c r="I164" s="6"/>
      <c r="J164" s="12"/>
      <c r="K164" s="13"/>
      <c r="L164" s="14" t="str">
        <f t="shared" si="10"/>
        <v/>
      </c>
      <c r="M164" s="14" t="str">
        <f t="shared" si="11"/>
        <v/>
      </c>
      <c r="N164" s="14" t="str">
        <f t="shared" si="12"/>
        <v/>
      </c>
    </row>
    <row r="165" spans="1:14" x14ac:dyDescent="0.2">
      <c r="A165" s="1" t="str">
        <f t="shared" si="9"/>
        <v/>
      </c>
      <c r="B165" s="9"/>
      <c r="C165" s="10" t="str">
        <f>IF(B165="","",COUNTIF(INDEX($B:$B,5):B165,B165))</f>
        <v/>
      </c>
      <c r="D165" s="11"/>
      <c r="E165" s="6"/>
      <c r="F165" s="6"/>
      <c r="G165" s="6"/>
      <c r="H165" s="9"/>
      <c r="I165" s="6"/>
      <c r="J165" s="12"/>
      <c r="K165" s="13"/>
      <c r="L165" s="14" t="str">
        <f t="shared" si="10"/>
        <v/>
      </c>
      <c r="M165" s="14" t="str">
        <f t="shared" si="11"/>
        <v/>
      </c>
      <c r="N165" s="14" t="str">
        <f t="shared" si="12"/>
        <v/>
      </c>
    </row>
    <row r="166" spans="1:14" x14ac:dyDescent="0.2">
      <c r="A166" s="1" t="str">
        <f t="shared" si="9"/>
        <v/>
      </c>
      <c r="B166" s="9"/>
      <c r="C166" s="10" t="str">
        <f>IF(B166="","",COUNTIF(INDEX($B:$B,5):B166,B166))</f>
        <v/>
      </c>
      <c r="D166" s="11"/>
      <c r="E166" s="6"/>
      <c r="F166" s="6"/>
      <c r="G166" s="6"/>
      <c r="H166" s="9"/>
      <c r="I166" s="6"/>
      <c r="J166" s="12"/>
      <c r="K166" s="13"/>
      <c r="L166" s="14" t="str">
        <f t="shared" si="10"/>
        <v/>
      </c>
      <c r="M166" s="14" t="str">
        <f t="shared" si="11"/>
        <v/>
      </c>
      <c r="N166" s="14" t="str">
        <f t="shared" si="12"/>
        <v/>
      </c>
    </row>
    <row r="167" spans="1:14" x14ac:dyDescent="0.2">
      <c r="A167" s="1" t="str">
        <f t="shared" si="9"/>
        <v/>
      </c>
      <c r="B167" s="9"/>
      <c r="C167" s="10" t="str">
        <f>IF(B167="","",COUNTIF(INDEX($B:$B,5):B167,B167))</f>
        <v/>
      </c>
      <c r="D167" s="11"/>
      <c r="E167" s="6"/>
      <c r="F167" s="6"/>
      <c r="G167" s="6"/>
      <c r="H167" s="9"/>
      <c r="I167" s="6"/>
      <c r="J167" s="12"/>
      <c r="K167" s="13"/>
      <c r="L167" s="14" t="str">
        <f t="shared" si="10"/>
        <v/>
      </c>
      <c r="M167" s="14" t="str">
        <f t="shared" si="11"/>
        <v/>
      </c>
      <c r="N167" s="14" t="str">
        <f t="shared" si="12"/>
        <v/>
      </c>
    </row>
    <row r="168" spans="1:14" x14ac:dyDescent="0.2">
      <c r="A168" s="1" t="str">
        <f t="shared" si="9"/>
        <v/>
      </c>
      <c r="B168" s="9"/>
      <c r="C168" s="10" t="str">
        <f>IF(B168="","",COUNTIF(INDEX($B:$B,5):B168,B168))</f>
        <v/>
      </c>
      <c r="D168" s="11"/>
      <c r="E168" s="6"/>
      <c r="F168" s="6"/>
      <c r="G168" s="6"/>
      <c r="H168" s="9"/>
      <c r="I168" s="6"/>
      <c r="J168" s="12"/>
      <c r="K168" s="13"/>
      <c r="L168" s="14" t="str">
        <f t="shared" si="10"/>
        <v/>
      </c>
      <c r="M168" s="14" t="str">
        <f t="shared" si="11"/>
        <v/>
      </c>
      <c r="N168" s="14" t="str">
        <f t="shared" si="12"/>
        <v/>
      </c>
    </row>
    <row r="169" spans="1:14" x14ac:dyDescent="0.2">
      <c r="A169" s="1" t="str">
        <f t="shared" si="9"/>
        <v/>
      </c>
      <c r="B169" s="9"/>
      <c r="C169" s="10" t="str">
        <f>IF(B169="","",COUNTIF(INDEX($B:$B,5):B169,B169))</f>
        <v/>
      </c>
      <c r="D169" s="11"/>
      <c r="E169" s="6"/>
      <c r="F169" s="6"/>
      <c r="G169" s="6"/>
      <c r="H169" s="9"/>
      <c r="I169" s="6"/>
      <c r="J169" s="12"/>
      <c r="K169" s="13"/>
      <c r="L169" s="14" t="str">
        <f t="shared" si="10"/>
        <v/>
      </c>
      <c r="M169" s="14" t="str">
        <f t="shared" si="11"/>
        <v/>
      </c>
      <c r="N169" s="14" t="str">
        <f t="shared" si="12"/>
        <v/>
      </c>
    </row>
    <row r="170" spans="1:14" x14ac:dyDescent="0.2">
      <c r="A170" s="1" t="str">
        <f t="shared" si="9"/>
        <v/>
      </c>
      <c r="B170" s="9"/>
      <c r="C170" s="10" t="str">
        <f>IF(B170="","",COUNTIF(INDEX($B:$B,5):B170,B170))</f>
        <v/>
      </c>
      <c r="D170" s="11"/>
      <c r="E170" s="6"/>
      <c r="F170" s="6"/>
      <c r="G170" s="6"/>
      <c r="H170" s="9"/>
      <c r="I170" s="6"/>
      <c r="J170" s="12"/>
      <c r="K170" s="13"/>
      <c r="L170" s="14" t="str">
        <f t="shared" si="10"/>
        <v/>
      </c>
      <c r="M170" s="14" t="str">
        <f t="shared" si="11"/>
        <v/>
      </c>
      <c r="N170" s="14" t="str">
        <f t="shared" si="12"/>
        <v/>
      </c>
    </row>
    <row r="171" spans="1:14" x14ac:dyDescent="0.2">
      <c r="A171" s="1" t="str">
        <f t="shared" si="9"/>
        <v/>
      </c>
      <c r="B171" s="9"/>
      <c r="C171" s="10" t="str">
        <f>IF(B171="","",COUNTIF(INDEX($B:$B,5):B171,B171))</f>
        <v/>
      </c>
      <c r="D171" s="11"/>
      <c r="E171" s="6"/>
      <c r="F171" s="6"/>
      <c r="G171" s="6"/>
      <c r="H171" s="9"/>
      <c r="I171" s="6"/>
      <c r="J171" s="12"/>
      <c r="K171" s="13"/>
      <c r="L171" s="14" t="str">
        <f t="shared" si="10"/>
        <v/>
      </c>
      <c r="M171" s="14" t="str">
        <f t="shared" si="11"/>
        <v/>
      </c>
      <c r="N171" s="14" t="str">
        <f t="shared" si="12"/>
        <v/>
      </c>
    </row>
    <row r="172" spans="1:14" x14ac:dyDescent="0.2">
      <c r="A172" s="1" t="str">
        <f t="shared" si="9"/>
        <v/>
      </c>
      <c r="B172" s="9"/>
      <c r="C172" s="10" t="str">
        <f>IF(B172="","",COUNTIF(INDEX($B:$B,5):B172,B172))</f>
        <v/>
      </c>
      <c r="D172" s="11"/>
      <c r="E172" s="6"/>
      <c r="F172" s="6"/>
      <c r="G172" s="6"/>
      <c r="H172" s="9"/>
      <c r="I172" s="6"/>
      <c r="J172" s="12"/>
      <c r="K172" s="13"/>
      <c r="L172" s="14" t="str">
        <f t="shared" si="10"/>
        <v/>
      </c>
      <c r="M172" s="14" t="str">
        <f t="shared" si="11"/>
        <v/>
      </c>
      <c r="N172" s="14" t="str">
        <f t="shared" si="12"/>
        <v/>
      </c>
    </row>
    <row r="173" spans="1:14" x14ac:dyDescent="0.2">
      <c r="A173" s="1" t="str">
        <f t="shared" si="9"/>
        <v/>
      </c>
      <c r="B173" s="9"/>
      <c r="C173" s="10" t="str">
        <f>IF(B173="","",COUNTIF(INDEX($B:$B,5):B173,B173))</f>
        <v/>
      </c>
      <c r="D173" s="11"/>
      <c r="E173" s="6"/>
      <c r="F173" s="6"/>
      <c r="G173" s="6"/>
      <c r="H173" s="9"/>
      <c r="I173" s="6"/>
      <c r="J173" s="12"/>
      <c r="K173" s="13"/>
      <c r="L173" s="14" t="str">
        <f t="shared" si="10"/>
        <v/>
      </c>
      <c r="M173" s="14" t="str">
        <f t="shared" si="11"/>
        <v/>
      </c>
      <c r="N173" s="14" t="str">
        <f t="shared" si="12"/>
        <v/>
      </c>
    </row>
    <row r="174" spans="1:14" x14ac:dyDescent="0.2">
      <c r="A174" s="1" t="str">
        <f t="shared" si="9"/>
        <v/>
      </c>
      <c r="B174" s="9"/>
      <c r="C174" s="10" t="str">
        <f>IF(B174="","",COUNTIF(INDEX($B:$B,5):B174,B174))</f>
        <v/>
      </c>
      <c r="D174" s="11"/>
      <c r="E174" s="6"/>
      <c r="F174" s="6"/>
      <c r="G174" s="6"/>
      <c r="H174" s="9"/>
      <c r="I174" s="6"/>
      <c r="J174" s="12"/>
      <c r="K174" s="13"/>
      <c r="L174" s="14" t="str">
        <f t="shared" si="10"/>
        <v/>
      </c>
      <c r="M174" s="14" t="str">
        <f t="shared" si="11"/>
        <v/>
      </c>
      <c r="N174" s="14" t="str">
        <f t="shared" si="12"/>
        <v/>
      </c>
    </row>
    <row r="175" spans="1:14" x14ac:dyDescent="0.2">
      <c r="A175" s="1" t="str">
        <f t="shared" si="9"/>
        <v/>
      </c>
      <c r="B175" s="9"/>
      <c r="C175" s="10" t="str">
        <f>IF(B175="","",COUNTIF(INDEX($B:$B,5):B175,B175))</f>
        <v/>
      </c>
      <c r="D175" s="11"/>
      <c r="E175" s="6"/>
      <c r="F175" s="6"/>
      <c r="G175" s="6"/>
      <c r="H175" s="9"/>
      <c r="I175" s="6"/>
      <c r="J175" s="12"/>
      <c r="K175" s="13"/>
      <c r="L175" s="14" t="str">
        <f t="shared" si="10"/>
        <v/>
      </c>
      <c r="M175" s="14" t="str">
        <f t="shared" si="11"/>
        <v/>
      </c>
      <c r="N175" s="14" t="str">
        <f t="shared" si="12"/>
        <v/>
      </c>
    </row>
    <row r="176" spans="1:14" x14ac:dyDescent="0.2">
      <c r="A176" s="1" t="str">
        <f t="shared" si="9"/>
        <v/>
      </c>
      <c r="B176" s="9"/>
      <c r="C176" s="10" t="str">
        <f>IF(B176="","",COUNTIF(INDEX($B:$B,5):B176,B176))</f>
        <v/>
      </c>
      <c r="D176" s="11"/>
      <c r="E176" s="6"/>
      <c r="F176" s="6"/>
      <c r="G176" s="6"/>
      <c r="H176" s="9"/>
      <c r="I176" s="6"/>
      <c r="J176" s="12"/>
      <c r="K176" s="13"/>
      <c r="L176" s="14" t="str">
        <f t="shared" si="10"/>
        <v/>
      </c>
      <c r="M176" s="14" t="str">
        <f t="shared" si="11"/>
        <v/>
      </c>
      <c r="N176" s="14" t="str">
        <f t="shared" si="12"/>
        <v/>
      </c>
    </row>
    <row r="177" spans="1:14" x14ac:dyDescent="0.2">
      <c r="A177" s="1" t="str">
        <f t="shared" si="9"/>
        <v/>
      </c>
      <c r="B177" s="9"/>
      <c r="C177" s="10" t="str">
        <f>IF(B177="","",COUNTIF(INDEX($B:$B,5):B177,B177))</f>
        <v/>
      </c>
      <c r="D177" s="11"/>
      <c r="E177" s="6"/>
      <c r="F177" s="6"/>
      <c r="G177" s="6"/>
      <c r="H177" s="9"/>
      <c r="I177" s="6"/>
      <c r="J177" s="12"/>
      <c r="K177" s="13"/>
      <c r="L177" s="14" t="str">
        <f t="shared" si="10"/>
        <v/>
      </c>
      <c r="M177" s="14" t="str">
        <f t="shared" si="11"/>
        <v/>
      </c>
      <c r="N177" s="14" t="str">
        <f t="shared" si="12"/>
        <v/>
      </c>
    </row>
    <row r="178" spans="1:14" x14ac:dyDescent="0.2">
      <c r="A178" s="1" t="str">
        <f t="shared" si="9"/>
        <v/>
      </c>
      <c r="B178" s="9"/>
      <c r="C178" s="10" t="str">
        <f>IF(B178="","",COUNTIF(INDEX($B:$B,5):B178,B178))</f>
        <v/>
      </c>
      <c r="D178" s="11"/>
      <c r="E178" s="6"/>
      <c r="F178" s="6"/>
      <c r="G178" s="6"/>
      <c r="H178" s="9"/>
      <c r="I178" s="6"/>
      <c r="J178" s="12"/>
      <c r="K178" s="13"/>
      <c r="L178" s="14" t="str">
        <f t="shared" si="10"/>
        <v/>
      </c>
      <c r="M178" s="14" t="str">
        <f t="shared" si="11"/>
        <v/>
      </c>
      <c r="N178" s="14" t="str">
        <f t="shared" si="12"/>
        <v/>
      </c>
    </row>
    <row r="179" spans="1:14" x14ac:dyDescent="0.2">
      <c r="A179" s="1" t="str">
        <f t="shared" si="9"/>
        <v/>
      </c>
      <c r="B179" s="9"/>
      <c r="C179" s="10" t="str">
        <f>IF(B179="","",COUNTIF(INDEX($B:$B,5):B179,B179))</f>
        <v/>
      </c>
      <c r="D179" s="11"/>
      <c r="E179" s="6"/>
      <c r="F179" s="6"/>
      <c r="G179" s="6"/>
      <c r="H179" s="9"/>
      <c r="I179" s="6"/>
      <c r="J179" s="12"/>
      <c r="K179" s="13"/>
      <c r="L179" s="14" t="str">
        <f t="shared" si="10"/>
        <v/>
      </c>
      <c r="M179" s="14" t="str">
        <f t="shared" si="11"/>
        <v/>
      </c>
      <c r="N179" s="14" t="str">
        <f t="shared" si="12"/>
        <v/>
      </c>
    </row>
    <row r="180" spans="1:14" x14ac:dyDescent="0.2">
      <c r="A180" s="1" t="str">
        <f t="shared" si="9"/>
        <v/>
      </c>
      <c r="B180" s="9"/>
      <c r="C180" s="10" t="str">
        <f>IF(B180="","",COUNTIF(INDEX($B:$B,5):B180,B180))</f>
        <v/>
      </c>
      <c r="D180" s="11"/>
      <c r="E180" s="6"/>
      <c r="F180" s="6"/>
      <c r="G180" s="6"/>
      <c r="H180" s="9"/>
      <c r="I180" s="6"/>
      <c r="J180" s="12"/>
      <c r="K180" s="13"/>
      <c r="L180" s="14" t="str">
        <f t="shared" si="10"/>
        <v/>
      </c>
      <c r="M180" s="14" t="str">
        <f t="shared" si="11"/>
        <v/>
      </c>
      <c r="N180" s="14" t="str">
        <f t="shared" si="12"/>
        <v/>
      </c>
    </row>
    <row r="181" spans="1:14" x14ac:dyDescent="0.2">
      <c r="A181" s="1" t="str">
        <f t="shared" si="9"/>
        <v/>
      </c>
      <c r="B181" s="9"/>
      <c r="C181" s="10" t="str">
        <f>IF(B181="","",COUNTIF(INDEX($B:$B,5):B181,B181))</f>
        <v/>
      </c>
      <c r="D181" s="11"/>
      <c r="E181" s="6"/>
      <c r="F181" s="6"/>
      <c r="G181" s="6"/>
      <c r="H181" s="9"/>
      <c r="I181" s="6"/>
      <c r="J181" s="12"/>
      <c r="K181" s="13"/>
      <c r="L181" s="14" t="str">
        <f t="shared" si="10"/>
        <v/>
      </c>
      <c r="M181" s="14" t="str">
        <f t="shared" si="11"/>
        <v/>
      </c>
      <c r="N181" s="14" t="str">
        <f t="shared" si="12"/>
        <v/>
      </c>
    </row>
    <row r="182" spans="1:14" x14ac:dyDescent="0.2">
      <c r="A182" s="1" t="str">
        <f t="shared" si="9"/>
        <v/>
      </c>
      <c r="B182" s="9"/>
      <c r="C182" s="10" t="str">
        <f>IF(B182="","",COUNTIF(INDEX($B:$B,5):B182,B182))</f>
        <v/>
      </c>
      <c r="D182" s="11"/>
      <c r="E182" s="6"/>
      <c r="F182" s="6"/>
      <c r="G182" s="6"/>
      <c r="H182" s="9"/>
      <c r="I182" s="6"/>
      <c r="J182" s="12"/>
      <c r="K182" s="13"/>
      <c r="L182" s="14" t="str">
        <f t="shared" si="10"/>
        <v/>
      </c>
      <c r="M182" s="14" t="str">
        <f t="shared" si="11"/>
        <v/>
      </c>
      <c r="N182" s="14" t="str">
        <f t="shared" si="12"/>
        <v/>
      </c>
    </row>
    <row r="183" spans="1:14" x14ac:dyDescent="0.2">
      <c r="A183" s="1" t="str">
        <f t="shared" si="9"/>
        <v/>
      </c>
      <c r="B183" s="9"/>
      <c r="C183" s="10" t="str">
        <f>IF(B183="","",COUNTIF(INDEX($B:$B,5):B183,B183))</f>
        <v/>
      </c>
      <c r="D183" s="11"/>
      <c r="E183" s="6"/>
      <c r="F183" s="6"/>
      <c r="G183" s="6"/>
      <c r="H183" s="9"/>
      <c r="I183" s="6"/>
      <c r="J183" s="12"/>
      <c r="K183" s="13"/>
      <c r="L183" s="14" t="str">
        <f t="shared" si="10"/>
        <v/>
      </c>
      <c r="M183" s="14" t="str">
        <f t="shared" si="11"/>
        <v/>
      </c>
      <c r="N183" s="14" t="str">
        <f t="shared" si="12"/>
        <v/>
      </c>
    </row>
    <row r="184" spans="1:14" x14ac:dyDescent="0.2">
      <c r="A184" s="1" t="str">
        <f t="shared" si="9"/>
        <v/>
      </c>
      <c r="B184" s="9"/>
      <c r="C184" s="10" t="str">
        <f>IF(B184="","",COUNTIF(INDEX($B:$B,5):B184,B184))</f>
        <v/>
      </c>
      <c r="D184" s="11"/>
      <c r="E184" s="6"/>
      <c r="F184" s="6"/>
      <c r="G184" s="6"/>
      <c r="H184" s="9"/>
      <c r="I184" s="6"/>
      <c r="J184" s="12"/>
      <c r="K184" s="13"/>
      <c r="L184" s="14" t="str">
        <f t="shared" si="10"/>
        <v/>
      </c>
      <c r="M184" s="14" t="str">
        <f t="shared" si="11"/>
        <v/>
      </c>
      <c r="N184" s="14" t="str">
        <f t="shared" si="12"/>
        <v/>
      </c>
    </row>
    <row r="185" spans="1:14" x14ac:dyDescent="0.2">
      <c r="A185" s="1" t="str">
        <f t="shared" si="9"/>
        <v/>
      </c>
      <c r="B185" s="9"/>
      <c r="C185" s="10" t="str">
        <f>IF(B185="","",COUNTIF(INDEX($B:$B,5):B185,B185))</f>
        <v/>
      </c>
      <c r="D185" s="11"/>
      <c r="E185" s="6"/>
      <c r="F185" s="6"/>
      <c r="G185" s="6"/>
      <c r="H185" s="9"/>
      <c r="I185" s="6"/>
      <c r="J185" s="12"/>
      <c r="K185" s="13"/>
      <c r="L185" s="14" t="str">
        <f t="shared" si="10"/>
        <v/>
      </c>
      <c r="M185" s="14" t="str">
        <f t="shared" si="11"/>
        <v/>
      </c>
      <c r="N185" s="14" t="str">
        <f t="shared" si="12"/>
        <v/>
      </c>
    </row>
    <row r="186" spans="1:14" x14ac:dyDescent="0.2">
      <c r="A186" s="1" t="str">
        <f t="shared" si="9"/>
        <v/>
      </c>
      <c r="B186" s="9"/>
      <c r="C186" s="10" t="str">
        <f>IF(B186="","",COUNTIF(INDEX($B:$B,5):B186,B186))</f>
        <v/>
      </c>
      <c r="D186" s="11"/>
      <c r="E186" s="6"/>
      <c r="F186" s="6"/>
      <c r="G186" s="6"/>
      <c r="H186" s="9"/>
      <c r="I186" s="6"/>
      <c r="J186" s="12"/>
      <c r="K186" s="13"/>
      <c r="L186" s="14" t="str">
        <f t="shared" si="10"/>
        <v/>
      </c>
      <c r="M186" s="14" t="str">
        <f t="shared" si="11"/>
        <v/>
      </c>
      <c r="N186" s="14" t="str">
        <f t="shared" si="12"/>
        <v/>
      </c>
    </row>
    <row r="187" spans="1:14" x14ac:dyDescent="0.2">
      <c r="A187" s="1" t="str">
        <f t="shared" si="9"/>
        <v/>
      </c>
      <c r="B187" s="9"/>
      <c r="C187" s="10" t="str">
        <f>IF(B187="","",COUNTIF(INDEX($B:$B,5):B187,B187))</f>
        <v/>
      </c>
      <c r="D187" s="11"/>
      <c r="E187" s="6"/>
      <c r="F187" s="6"/>
      <c r="G187" s="6"/>
      <c r="H187" s="9"/>
      <c r="I187" s="6"/>
      <c r="J187" s="12"/>
      <c r="K187" s="13"/>
      <c r="L187" s="14" t="str">
        <f t="shared" si="10"/>
        <v/>
      </c>
      <c r="M187" s="14" t="str">
        <f t="shared" si="11"/>
        <v/>
      </c>
      <c r="N187" s="14" t="str">
        <f t="shared" si="12"/>
        <v/>
      </c>
    </row>
    <row r="188" spans="1:14" x14ac:dyDescent="0.2">
      <c r="A188" s="1" t="str">
        <f t="shared" si="9"/>
        <v/>
      </c>
      <c r="B188" s="9"/>
      <c r="C188" s="10" t="str">
        <f>IF(B188="","",COUNTIF(INDEX($B:$B,5):B188,B188))</f>
        <v/>
      </c>
      <c r="D188" s="11"/>
      <c r="E188" s="6"/>
      <c r="F188" s="6"/>
      <c r="G188" s="6"/>
      <c r="H188" s="9"/>
      <c r="I188" s="6"/>
      <c r="J188" s="12"/>
      <c r="K188" s="13"/>
      <c r="L188" s="14" t="str">
        <f t="shared" si="10"/>
        <v/>
      </c>
      <c r="M188" s="14" t="str">
        <f t="shared" si="11"/>
        <v/>
      </c>
      <c r="N188" s="14" t="str">
        <f t="shared" si="12"/>
        <v/>
      </c>
    </row>
    <row r="189" spans="1:14" x14ac:dyDescent="0.2">
      <c r="A189" s="1" t="str">
        <f t="shared" si="9"/>
        <v/>
      </c>
      <c r="B189" s="9"/>
      <c r="C189" s="10" t="str">
        <f>IF(B189="","",COUNTIF(INDEX($B:$B,5):B189,B189))</f>
        <v/>
      </c>
      <c r="D189" s="11"/>
      <c r="E189" s="6"/>
      <c r="F189" s="6"/>
      <c r="G189" s="6"/>
      <c r="H189" s="9"/>
      <c r="I189" s="6"/>
      <c r="J189" s="12"/>
      <c r="K189" s="13"/>
      <c r="L189" s="14" t="str">
        <f t="shared" si="10"/>
        <v/>
      </c>
      <c r="M189" s="14" t="str">
        <f t="shared" si="11"/>
        <v/>
      </c>
      <c r="N189" s="14" t="str">
        <f t="shared" si="12"/>
        <v/>
      </c>
    </row>
    <row r="190" spans="1:14" x14ac:dyDescent="0.2">
      <c r="A190" s="1" t="str">
        <f t="shared" si="9"/>
        <v/>
      </c>
      <c r="B190" s="9"/>
      <c r="C190" s="10" t="str">
        <f>IF(B190="","",COUNTIF(INDEX($B:$B,5):B190,B190))</f>
        <v/>
      </c>
      <c r="D190" s="11"/>
      <c r="E190" s="6"/>
      <c r="F190" s="6"/>
      <c r="G190" s="6"/>
      <c r="H190" s="9"/>
      <c r="I190" s="6"/>
      <c r="J190" s="12"/>
      <c r="K190" s="13"/>
      <c r="L190" s="14" t="str">
        <f t="shared" si="10"/>
        <v/>
      </c>
      <c r="M190" s="14" t="str">
        <f t="shared" si="11"/>
        <v/>
      </c>
      <c r="N190" s="14" t="str">
        <f t="shared" si="12"/>
        <v/>
      </c>
    </row>
    <row r="191" spans="1:14" x14ac:dyDescent="0.2">
      <c r="A191" s="1" t="str">
        <f t="shared" si="9"/>
        <v/>
      </c>
      <c r="B191" s="9"/>
      <c r="C191" s="10" t="str">
        <f>IF(B191="","",COUNTIF(INDEX($B:$B,5):B191,B191))</f>
        <v/>
      </c>
      <c r="D191" s="11"/>
      <c r="E191" s="6"/>
      <c r="F191" s="6"/>
      <c r="G191" s="6"/>
      <c r="H191" s="9"/>
      <c r="I191" s="6"/>
      <c r="J191" s="12"/>
      <c r="K191" s="13"/>
      <c r="L191" s="14" t="str">
        <f t="shared" si="10"/>
        <v/>
      </c>
      <c r="M191" s="14" t="str">
        <f t="shared" si="11"/>
        <v/>
      </c>
      <c r="N191" s="14" t="str">
        <f t="shared" si="12"/>
        <v/>
      </c>
    </row>
    <row r="192" spans="1:14" x14ac:dyDescent="0.2">
      <c r="A192" s="1" t="str">
        <f t="shared" si="9"/>
        <v/>
      </c>
      <c r="B192" s="9"/>
      <c r="C192" s="10" t="str">
        <f>IF(B192="","",COUNTIF(INDEX($B:$B,5):B192,B192))</f>
        <v/>
      </c>
      <c r="D192" s="11"/>
      <c r="E192" s="6"/>
      <c r="F192" s="6"/>
      <c r="G192" s="6"/>
      <c r="H192" s="9"/>
      <c r="I192" s="6"/>
      <c r="J192" s="12"/>
      <c r="K192" s="13"/>
      <c r="L192" s="14" t="str">
        <f t="shared" si="10"/>
        <v/>
      </c>
      <c r="M192" s="14" t="str">
        <f t="shared" si="11"/>
        <v/>
      </c>
      <c r="N192" s="14" t="str">
        <f t="shared" si="12"/>
        <v/>
      </c>
    </row>
    <row r="193" spans="1:14" x14ac:dyDescent="0.2">
      <c r="A193" s="1" t="str">
        <f t="shared" si="9"/>
        <v/>
      </c>
      <c r="B193" s="9"/>
      <c r="C193" s="10" t="str">
        <f>IF(B193="","",COUNTIF(INDEX($B:$B,5):B193,B193))</f>
        <v/>
      </c>
      <c r="D193" s="11"/>
      <c r="E193" s="6"/>
      <c r="F193" s="6"/>
      <c r="G193" s="6"/>
      <c r="H193" s="9"/>
      <c r="I193" s="6"/>
      <c r="J193" s="12"/>
      <c r="K193" s="13"/>
      <c r="L193" s="14" t="str">
        <f t="shared" si="10"/>
        <v/>
      </c>
      <c r="M193" s="14" t="str">
        <f t="shared" si="11"/>
        <v/>
      </c>
      <c r="N193" s="14" t="str">
        <f t="shared" si="12"/>
        <v/>
      </c>
    </row>
    <row r="194" spans="1:14" x14ac:dyDescent="0.2">
      <c r="A194" s="1" t="str">
        <f t="shared" si="9"/>
        <v/>
      </c>
      <c r="B194" s="9"/>
      <c r="C194" s="10" t="str">
        <f>IF(B194="","",COUNTIF(INDEX($B:$B,5):B194,B194))</f>
        <v/>
      </c>
      <c r="D194" s="11"/>
      <c r="E194" s="6"/>
      <c r="F194" s="6"/>
      <c r="G194" s="6"/>
      <c r="H194" s="9"/>
      <c r="I194" s="6"/>
      <c r="J194" s="12"/>
      <c r="K194" s="13"/>
      <c r="L194" s="14" t="str">
        <f t="shared" si="10"/>
        <v/>
      </c>
      <c r="M194" s="14" t="str">
        <f t="shared" si="11"/>
        <v/>
      </c>
      <c r="N194" s="14" t="str">
        <f t="shared" si="12"/>
        <v/>
      </c>
    </row>
    <row r="195" spans="1:14" x14ac:dyDescent="0.2">
      <c r="A195" s="1" t="str">
        <f t="shared" si="9"/>
        <v/>
      </c>
      <c r="B195" s="9"/>
      <c r="C195" s="10" t="str">
        <f>IF(B195="","",COUNTIF(INDEX($B:$B,5):B195,B195))</f>
        <v/>
      </c>
      <c r="D195" s="11"/>
      <c r="E195" s="6"/>
      <c r="F195" s="6"/>
      <c r="G195" s="6"/>
      <c r="H195" s="9"/>
      <c r="I195" s="6"/>
      <c r="J195" s="12"/>
      <c r="K195" s="13"/>
      <c r="L195" s="14" t="str">
        <f t="shared" si="10"/>
        <v/>
      </c>
      <c r="M195" s="14" t="str">
        <f t="shared" si="11"/>
        <v/>
      </c>
      <c r="N195" s="14" t="str">
        <f t="shared" si="12"/>
        <v/>
      </c>
    </row>
    <row r="196" spans="1:14" x14ac:dyDescent="0.2">
      <c r="A196" s="1" t="str">
        <f t="shared" si="9"/>
        <v/>
      </c>
      <c r="B196" s="9"/>
      <c r="C196" s="10" t="str">
        <f>IF(B196="","",COUNTIF(INDEX($B:$B,5):B196,B196))</f>
        <v/>
      </c>
      <c r="D196" s="11"/>
      <c r="E196" s="6"/>
      <c r="F196" s="6"/>
      <c r="G196" s="6"/>
      <c r="H196" s="9"/>
      <c r="I196" s="6"/>
      <c r="J196" s="12"/>
      <c r="K196" s="13"/>
      <c r="L196" s="14" t="str">
        <f t="shared" si="10"/>
        <v/>
      </c>
      <c r="M196" s="14" t="str">
        <f t="shared" si="11"/>
        <v/>
      </c>
      <c r="N196" s="14" t="str">
        <f t="shared" si="12"/>
        <v/>
      </c>
    </row>
    <row r="197" spans="1:14" x14ac:dyDescent="0.2">
      <c r="A197" s="1" t="str">
        <f t="shared" ref="A197:A260" si="13">IF(B197="","",B197&amp;"|"&amp;C197)</f>
        <v/>
      </c>
      <c r="B197" s="9"/>
      <c r="C197" s="10" t="str">
        <f>IF(B197="","",COUNTIF(INDEX($B:$B,5):B197,B197))</f>
        <v/>
      </c>
      <c r="D197" s="11"/>
      <c r="E197" s="6"/>
      <c r="F197" s="6"/>
      <c r="G197" s="6"/>
      <c r="H197" s="9"/>
      <c r="I197" s="6"/>
      <c r="J197" s="12"/>
      <c r="K197" s="13"/>
      <c r="L197" s="14" t="str">
        <f t="shared" ref="L197:L260" si="14">IF(OR(I197="",J197=""),"",ROUND(I197*J197,2))</f>
        <v/>
      </c>
      <c r="M197" s="14" t="str">
        <f t="shared" ref="M197:M260" si="15">IF(L197="","",ROUND(L197*K197,2))</f>
        <v/>
      </c>
      <c r="N197" s="14" t="str">
        <f t="shared" ref="N197:N260" si="16">IF(L197="","",L197+M197)</f>
        <v/>
      </c>
    </row>
    <row r="198" spans="1:14" x14ac:dyDescent="0.2">
      <c r="A198" s="1" t="str">
        <f t="shared" si="13"/>
        <v/>
      </c>
      <c r="B198" s="9"/>
      <c r="C198" s="10" t="str">
        <f>IF(B198="","",COUNTIF(INDEX($B:$B,5):B198,B198))</f>
        <v/>
      </c>
      <c r="D198" s="11"/>
      <c r="E198" s="6"/>
      <c r="F198" s="6"/>
      <c r="G198" s="6"/>
      <c r="H198" s="9"/>
      <c r="I198" s="6"/>
      <c r="J198" s="12"/>
      <c r="K198" s="13"/>
      <c r="L198" s="14" t="str">
        <f t="shared" si="14"/>
        <v/>
      </c>
      <c r="M198" s="14" t="str">
        <f t="shared" si="15"/>
        <v/>
      </c>
      <c r="N198" s="14" t="str">
        <f t="shared" si="16"/>
        <v/>
      </c>
    </row>
    <row r="199" spans="1:14" x14ac:dyDescent="0.2">
      <c r="A199" s="1" t="str">
        <f t="shared" si="13"/>
        <v/>
      </c>
      <c r="B199" s="9"/>
      <c r="C199" s="10" t="str">
        <f>IF(B199="","",COUNTIF(INDEX($B:$B,5):B199,B199))</f>
        <v/>
      </c>
      <c r="D199" s="11"/>
      <c r="E199" s="6"/>
      <c r="F199" s="6"/>
      <c r="G199" s="6"/>
      <c r="H199" s="9"/>
      <c r="I199" s="6"/>
      <c r="J199" s="12"/>
      <c r="K199" s="13"/>
      <c r="L199" s="14" t="str">
        <f t="shared" si="14"/>
        <v/>
      </c>
      <c r="M199" s="14" t="str">
        <f t="shared" si="15"/>
        <v/>
      </c>
      <c r="N199" s="14" t="str">
        <f t="shared" si="16"/>
        <v/>
      </c>
    </row>
    <row r="200" spans="1:14" x14ac:dyDescent="0.2">
      <c r="A200" s="1" t="str">
        <f t="shared" si="13"/>
        <v/>
      </c>
      <c r="B200" s="9"/>
      <c r="C200" s="10" t="str">
        <f>IF(B200="","",COUNTIF(INDEX($B:$B,5):B200,B200))</f>
        <v/>
      </c>
      <c r="D200" s="11"/>
      <c r="E200" s="6"/>
      <c r="F200" s="6"/>
      <c r="G200" s="6"/>
      <c r="H200" s="9"/>
      <c r="I200" s="6"/>
      <c r="J200" s="12"/>
      <c r="K200" s="13"/>
      <c r="L200" s="14" t="str">
        <f t="shared" si="14"/>
        <v/>
      </c>
      <c r="M200" s="14" t="str">
        <f t="shared" si="15"/>
        <v/>
      </c>
      <c r="N200" s="14" t="str">
        <f t="shared" si="16"/>
        <v/>
      </c>
    </row>
    <row r="201" spans="1:14" x14ac:dyDescent="0.2">
      <c r="A201" s="1" t="str">
        <f t="shared" si="13"/>
        <v/>
      </c>
      <c r="B201" s="9"/>
      <c r="C201" s="10" t="str">
        <f>IF(B201="","",COUNTIF(INDEX($B:$B,5):B201,B201))</f>
        <v/>
      </c>
      <c r="D201" s="11"/>
      <c r="E201" s="6"/>
      <c r="F201" s="6"/>
      <c r="G201" s="6"/>
      <c r="H201" s="9"/>
      <c r="I201" s="6"/>
      <c r="J201" s="12"/>
      <c r="K201" s="13"/>
      <c r="L201" s="14" t="str">
        <f t="shared" si="14"/>
        <v/>
      </c>
      <c r="M201" s="14" t="str">
        <f t="shared" si="15"/>
        <v/>
      </c>
      <c r="N201" s="14" t="str">
        <f t="shared" si="16"/>
        <v/>
      </c>
    </row>
    <row r="202" spans="1:14" x14ac:dyDescent="0.2">
      <c r="A202" s="1" t="str">
        <f t="shared" si="13"/>
        <v/>
      </c>
      <c r="B202" s="9"/>
      <c r="C202" s="10" t="str">
        <f>IF(B202="","",COUNTIF(INDEX($B:$B,5):B202,B202))</f>
        <v/>
      </c>
      <c r="D202" s="11"/>
      <c r="E202" s="6"/>
      <c r="F202" s="6"/>
      <c r="G202" s="6"/>
      <c r="H202" s="9"/>
      <c r="I202" s="6"/>
      <c r="J202" s="12"/>
      <c r="K202" s="13"/>
      <c r="L202" s="14" t="str">
        <f t="shared" si="14"/>
        <v/>
      </c>
      <c r="M202" s="14" t="str">
        <f t="shared" si="15"/>
        <v/>
      </c>
      <c r="N202" s="14" t="str">
        <f t="shared" si="16"/>
        <v/>
      </c>
    </row>
    <row r="203" spans="1:14" x14ac:dyDescent="0.2">
      <c r="A203" s="1" t="str">
        <f t="shared" si="13"/>
        <v/>
      </c>
      <c r="B203" s="9"/>
      <c r="C203" s="10" t="str">
        <f>IF(B203="","",COUNTIF(INDEX($B:$B,5):B203,B203))</f>
        <v/>
      </c>
      <c r="D203" s="11"/>
      <c r="E203" s="6"/>
      <c r="F203" s="6"/>
      <c r="G203" s="6"/>
      <c r="H203" s="9"/>
      <c r="I203" s="6"/>
      <c r="J203" s="12"/>
      <c r="K203" s="13"/>
      <c r="L203" s="14" t="str">
        <f t="shared" si="14"/>
        <v/>
      </c>
      <c r="M203" s="14" t="str">
        <f t="shared" si="15"/>
        <v/>
      </c>
      <c r="N203" s="14" t="str">
        <f t="shared" si="16"/>
        <v/>
      </c>
    </row>
    <row r="204" spans="1:14" x14ac:dyDescent="0.2">
      <c r="A204" s="1" t="str">
        <f t="shared" si="13"/>
        <v/>
      </c>
      <c r="B204" s="9"/>
      <c r="C204" s="10" t="str">
        <f>IF(B204="","",COUNTIF(INDEX($B:$B,5):B204,B204))</f>
        <v/>
      </c>
      <c r="D204" s="11"/>
      <c r="E204" s="6"/>
      <c r="F204" s="6"/>
      <c r="G204" s="6"/>
      <c r="H204" s="9"/>
      <c r="I204" s="6"/>
      <c r="J204" s="12"/>
      <c r="K204" s="13"/>
      <c r="L204" s="14" t="str">
        <f t="shared" si="14"/>
        <v/>
      </c>
      <c r="M204" s="14" t="str">
        <f t="shared" si="15"/>
        <v/>
      </c>
      <c r="N204" s="14" t="str">
        <f t="shared" si="16"/>
        <v/>
      </c>
    </row>
    <row r="205" spans="1:14" x14ac:dyDescent="0.2">
      <c r="A205" s="1" t="str">
        <f t="shared" si="13"/>
        <v/>
      </c>
      <c r="B205" s="9"/>
      <c r="C205" s="10" t="str">
        <f>IF(B205="","",COUNTIF(INDEX($B:$B,5):B205,B205))</f>
        <v/>
      </c>
      <c r="D205" s="11"/>
      <c r="E205" s="6"/>
      <c r="F205" s="6"/>
      <c r="G205" s="6"/>
      <c r="H205" s="9"/>
      <c r="I205" s="6"/>
      <c r="J205" s="12"/>
      <c r="K205" s="13"/>
      <c r="L205" s="14" t="str">
        <f t="shared" si="14"/>
        <v/>
      </c>
      <c r="M205" s="14" t="str">
        <f t="shared" si="15"/>
        <v/>
      </c>
      <c r="N205" s="14" t="str">
        <f t="shared" si="16"/>
        <v/>
      </c>
    </row>
    <row r="206" spans="1:14" x14ac:dyDescent="0.2">
      <c r="A206" s="1" t="str">
        <f t="shared" si="13"/>
        <v/>
      </c>
      <c r="B206" s="9"/>
      <c r="C206" s="10" t="str">
        <f>IF(B206="","",COUNTIF(INDEX($B:$B,5):B206,B206))</f>
        <v/>
      </c>
      <c r="D206" s="11"/>
      <c r="E206" s="6"/>
      <c r="F206" s="6"/>
      <c r="G206" s="6"/>
      <c r="H206" s="9"/>
      <c r="I206" s="6"/>
      <c r="J206" s="12"/>
      <c r="K206" s="13"/>
      <c r="L206" s="14" t="str">
        <f t="shared" si="14"/>
        <v/>
      </c>
      <c r="M206" s="14" t="str">
        <f t="shared" si="15"/>
        <v/>
      </c>
      <c r="N206" s="14" t="str">
        <f t="shared" si="16"/>
        <v/>
      </c>
    </row>
    <row r="207" spans="1:14" x14ac:dyDescent="0.2">
      <c r="A207" s="1" t="str">
        <f t="shared" si="13"/>
        <v/>
      </c>
      <c r="B207" s="9"/>
      <c r="C207" s="10" t="str">
        <f>IF(B207="","",COUNTIF(INDEX($B:$B,5):B207,B207))</f>
        <v/>
      </c>
      <c r="D207" s="11"/>
      <c r="E207" s="6"/>
      <c r="F207" s="6"/>
      <c r="G207" s="6"/>
      <c r="H207" s="9"/>
      <c r="I207" s="6"/>
      <c r="J207" s="12"/>
      <c r="K207" s="13"/>
      <c r="L207" s="14" t="str">
        <f t="shared" si="14"/>
        <v/>
      </c>
      <c r="M207" s="14" t="str">
        <f t="shared" si="15"/>
        <v/>
      </c>
      <c r="N207" s="14" t="str">
        <f t="shared" si="16"/>
        <v/>
      </c>
    </row>
    <row r="208" spans="1:14" x14ac:dyDescent="0.2">
      <c r="A208" s="1" t="str">
        <f t="shared" si="13"/>
        <v/>
      </c>
      <c r="B208" s="9"/>
      <c r="C208" s="10" t="str">
        <f>IF(B208="","",COUNTIF(INDEX($B:$B,5):B208,B208))</f>
        <v/>
      </c>
      <c r="D208" s="11"/>
      <c r="E208" s="6"/>
      <c r="F208" s="6"/>
      <c r="G208" s="6"/>
      <c r="H208" s="9"/>
      <c r="I208" s="6"/>
      <c r="J208" s="12"/>
      <c r="K208" s="13"/>
      <c r="L208" s="14" t="str">
        <f t="shared" si="14"/>
        <v/>
      </c>
      <c r="M208" s="14" t="str">
        <f t="shared" si="15"/>
        <v/>
      </c>
      <c r="N208" s="14" t="str">
        <f t="shared" si="16"/>
        <v/>
      </c>
    </row>
    <row r="209" spans="1:14" x14ac:dyDescent="0.2">
      <c r="A209" s="1" t="str">
        <f t="shared" si="13"/>
        <v/>
      </c>
      <c r="B209" s="9"/>
      <c r="C209" s="10" t="str">
        <f>IF(B209="","",COUNTIF(INDEX($B:$B,5):B209,B209))</f>
        <v/>
      </c>
      <c r="D209" s="11"/>
      <c r="E209" s="6"/>
      <c r="F209" s="6"/>
      <c r="G209" s="6"/>
      <c r="H209" s="9"/>
      <c r="I209" s="6"/>
      <c r="J209" s="12"/>
      <c r="K209" s="13"/>
      <c r="L209" s="14" t="str">
        <f t="shared" si="14"/>
        <v/>
      </c>
      <c r="M209" s="14" t="str">
        <f t="shared" si="15"/>
        <v/>
      </c>
      <c r="N209" s="14" t="str">
        <f t="shared" si="16"/>
        <v/>
      </c>
    </row>
    <row r="210" spans="1:14" x14ac:dyDescent="0.2">
      <c r="A210" s="1" t="str">
        <f t="shared" si="13"/>
        <v/>
      </c>
      <c r="B210" s="9"/>
      <c r="C210" s="10" t="str">
        <f>IF(B210="","",COUNTIF(INDEX($B:$B,5):B210,B210))</f>
        <v/>
      </c>
      <c r="D210" s="11"/>
      <c r="E210" s="6"/>
      <c r="F210" s="6"/>
      <c r="G210" s="6"/>
      <c r="H210" s="9"/>
      <c r="I210" s="6"/>
      <c r="J210" s="12"/>
      <c r="K210" s="13"/>
      <c r="L210" s="14" t="str">
        <f t="shared" si="14"/>
        <v/>
      </c>
      <c r="M210" s="14" t="str">
        <f t="shared" si="15"/>
        <v/>
      </c>
      <c r="N210" s="14" t="str">
        <f t="shared" si="16"/>
        <v/>
      </c>
    </row>
    <row r="211" spans="1:14" x14ac:dyDescent="0.2">
      <c r="A211" s="1" t="str">
        <f t="shared" si="13"/>
        <v/>
      </c>
      <c r="B211" s="9"/>
      <c r="C211" s="10" t="str">
        <f>IF(B211="","",COUNTIF(INDEX($B:$B,5):B211,B211))</f>
        <v/>
      </c>
      <c r="D211" s="11"/>
      <c r="E211" s="6"/>
      <c r="F211" s="6"/>
      <c r="G211" s="6"/>
      <c r="H211" s="9"/>
      <c r="I211" s="6"/>
      <c r="J211" s="12"/>
      <c r="K211" s="13"/>
      <c r="L211" s="14" t="str">
        <f t="shared" si="14"/>
        <v/>
      </c>
      <c r="M211" s="14" t="str">
        <f t="shared" si="15"/>
        <v/>
      </c>
      <c r="N211" s="14" t="str">
        <f t="shared" si="16"/>
        <v/>
      </c>
    </row>
    <row r="212" spans="1:14" x14ac:dyDescent="0.2">
      <c r="A212" s="1" t="str">
        <f t="shared" si="13"/>
        <v/>
      </c>
      <c r="B212" s="9"/>
      <c r="C212" s="10" t="str">
        <f>IF(B212="","",COUNTIF(INDEX($B:$B,5):B212,B212))</f>
        <v/>
      </c>
      <c r="D212" s="11"/>
      <c r="E212" s="6"/>
      <c r="F212" s="6"/>
      <c r="G212" s="6"/>
      <c r="H212" s="9"/>
      <c r="I212" s="6"/>
      <c r="J212" s="12"/>
      <c r="K212" s="13"/>
      <c r="L212" s="14" t="str">
        <f t="shared" si="14"/>
        <v/>
      </c>
      <c r="M212" s="14" t="str">
        <f t="shared" si="15"/>
        <v/>
      </c>
      <c r="N212" s="14" t="str">
        <f t="shared" si="16"/>
        <v/>
      </c>
    </row>
    <row r="213" spans="1:14" x14ac:dyDescent="0.2">
      <c r="A213" s="1" t="str">
        <f t="shared" si="13"/>
        <v/>
      </c>
      <c r="B213" s="9"/>
      <c r="C213" s="10" t="str">
        <f>IF(B213="","",COUNTIF(INDEX($B:$B,5):B213,B213))</f>
        <v/>
      </c>
      <c r="D213" s="11"/>
      <c r="E213" s="6"/>
      <c r="F213" s="6"/>
      <c r="G213" s="6"/>
      <c r="H213" s="9"/>
      <c r="I213" s="6"/>
      <c r="J213" s="12"/>
      <c r="K213" s="13"/>
      <c r="L213" s="14" t="str">
        <f t="shared" si="14"/>
        <v/>
      </c>
      <c r="M213" s="14" t="str">
        <f t="shared" si="15"/>
        <v/>
      </c>
      <c r="N213" s="14" t="str">
        <f t="shared" si="16"/>
        <v/>
      </c>
    </row>
    <row r="214" spans="1:14" x14ac:dyDescent="0.2">
      <c r="A214" s="1" t="str">
        <f t="shared" si="13"/>
        <v/>
      </c>
      <c r="B214" s="9"/>
      <c r="C214" s="10" t="str">
        <f>IF(B214="","",COUNTIF(INDEX($B:$B,5):B214,B214))</f>
        <v/>
      </c>
      <c r="D214" s="11"/>
      <c r="E214" s="6"/>
      <c r="F214" s="6"/>
      <c r="G214" s="6"/>
      <c r="H214" s="9"/>
      <c r="I214" s="6"/>
      <c r="J214" s="12"/>
      <c r="K214" s="13"/>
      <c r="L214" s="14" t="str">
        <f t="shared" si="14"/>
        <v/>
      </c>
      <c r="M214" s="14" t="str">
        <f t="shared" si="15"/>
        <v/>
      </c>
      <c r="N214" s="14" t="str">
        <f t="shared" si="16"/>
        <v/>
      </c>
    </row>
    <row r="215" spans="1:14" x14ac:dyDescent="0.2">
      <c r="A215" s="1" t="str">
        <f t="shared" si="13"/>
        <v/>
      </c>
      <c r="B215" s="9"/>
      <c r="C215" s="10" t="str">
        <f>IF(B215="","",COUNTIF(INDEX($B:$B,5):B215,B215))</f>
        <v/>
      </c>
      <c r="D215" s="11"/>
      <c r="E215" s="6"/>
      <c r="F215" s="6"/>
      <c r="G215" s="6"/>
      <c r="H215" s="9"/>
      <c r="I215" s="6"/>
      <c r="J215" s="12"/>
      <c r="K215" s="13"/>
      <c r="L215" s="14" t="str">
        <f t="shared" si="14"/>
        <v/>
      </c>
      <c r="M215" s="14" t="str">
        <f t="shared" si="15"/>
        <v/>
      </c>
      <c r="N215" s="14" t="str">
        <f t="shared" si="16"/>
        <v/>
      </c>
    </row>
    <row r="216" spans="1:14" x14ac:dyDescent="0.2">
      <c r="A216" s="1" t="str">
        <f t="shared" si="13"/>
        <v/>
      </c>
      <c r="B216" s="9"/>
      <c r="C216" s="10" t="str">
        <f>IF(B216="","",COUNTIF(INDEX($B:$B,5):B216,B216))</f>
        <v/>
      </c>
      <c r="D216" s="11"/>
      <c r="E216" s="6"/>
      <c r="F216" s="6"/>
      <c r="G216" s="6"/>
      <c r="H216" s="9"/>
      <c r="I216" s="6"/>
      <c r="J216" s="12"/>
      <c r="K216" s="13"/>
      <c r="L216" s="14" t="str">
        <f t="shared" si="14"/>
        <v/>
      </c>
      <c r="M216" s="14" t="str">
        <f t="shared" si="15"/>
        <v/>
      </c>
      <c r="N216" s="14" t="str">
        <f t="shared" si="16"/>
        <v/>
      </c>
    </row>
    <row r="217" spans="1:14" x14ac:dyDescent="0.2">
      <c r="A217" s="1" t="str">
        <f t="shared" si="13"/>
        <v/>
      </c>
      <c r="B217" s="9"/>
      <c r="C217" s="10" t="str">
        <f>IF(B217="","",COUNTIF(INDEX($B:$B,5):B217,B217))</f>
        <v/>
      </c>
      <c r="D217" s="11"/>
      <c r="E217" s="6"/>
      <c r="F217" s="6"/>
      <c r="G217" s="6"/>
      <c r="H217" s="9"/>
      <c r="I217" s="6"/>
      <c r="J217" s="12"/>
      <c r="K217" s="13"/>
      <c r="L217" s="14" t="str">
        <f t="shared" si="14"/>
        <v/>
      </c>
      <c r="M217" s="14" t="str">
        <f t="shared" si="15"/>
        <v/>
      </c>
      <c r="N217" s="14" t="str">
        <f t="shared" si="16"/>
        <v/>
      </c>
    </row>
    <row r="218" spans="1:14" x14ac:dyDescent="0.2">
      <c r="A218" s="1" t="str">
        <f t="shared" si="13"/>
        <v/>
      </c>
      <c r="B218" s="9"/>
      <c r="C218" s="10" t="str">
        <f>IF(B218="","",COUNTIF(INDEX($B:$B,5):B218,B218))</f>
        <v/>
      </c>
      <c r="D218" s="11"/>
      <c r="E218" s="6"/>
      <c r="F218" s="6"/>
      <c r="G218" s="6"/>
      <c r="H218" s="9"/>
      <c r="I218" s="6"/>
      <c r="J218" s="12"/>
      <c r="K218" s="13"/>
      <c r="L218" s="14" t="str">
        <f t="shared" si="14"/>
        <v/>
      </c>
      <c r="M218" s="14" t="str">
        <f t="shared" si="15"/>
        <v/>
      </c>
      <c r="N218" s="14" t="str">
        <f t="shared" si="16"/>
        <v/>
      </c>
    </row>
    <row r="219" spans="1:14" x14ac:dyDescent="0.2">
      <c r="A219" s="1" t="str">
        <f t="shared" si="13"/>
        <v/>
      </c>
      <c r="B219" s="9"/>
      <c r="C219" s="10" t="str">
        <f>IF(B219="","",COUNTIF(INDEX($B:$B,5):B219,B219))</f>
        <v/>
      </c>
      <c r="D219" s="11"/>
      <c r="E219" s="6"/>
      <c r="F219" s="6"/>
      <c r="G219" s="6"/>
      <c r="H219" s="9"/>
      <c r="I219" s="6"/>
      <c r="J219" s="12"/>
      <c r="K219" s="13"/>
      <c r="L219" s="14" t="str">
        <f t="shared" si="14"/>
        <v/>
      </c>
      <c r="M219" s="14" t="str">
        <f t="shared" si="15"/>
        <v/>
      </c>
      <c r="N219" s="14" t="str">
        <f t="shared" si="16"/>
        <v/>
      </c>
    </row>
    <row r="220" spans="1:14" x14ac:dyDescent="0.2">
      <c r="A220" s="1" t="str">
        <f t="shared" si="13"/>
        <v/>
      </c>
      <c r="B220" s="9"/>
      <c r="C220" s="10" t="str">
        <f>IF(B220="","",COUNTIF(INDEX($B:$B,5):B220,B220))</f>
        <v/>
      </c>
      <c r="D220" s="11"/>
      <c r="E220" s="6"/>
      <c r="F220" s="6"/>
      <c r="G220" s="6"/>
      <c r="H220" s="9"/>
      <c r="I220" s="6"/>
      <c r="J220" s="12"/>
      <c r="K220" s="13"/>
      <c r="L220" s="14" t="str">
        <f t="shared" si="14"/>
        <v/>
      </c>
      <c r="M220" s="14" t="str">
        <f t="shared" si="15"/>
        <v/>
      </c>
      <c r="N220" s="14" t="str">
        <f t="shared" si="16"/>
        <v/>
      </c>
    </row>
    <row r="221" spans="1:14" x14ac:dyDescent="0.2">
      <c r="A221" s="1" t="str">
        <f t="shared" si="13"/>
        <v/>
      </c>
      <c r="B221" s="9"/>
      <c r="C221" s="10" t="str">
        <f>IF(B221="","",COUNTIF(INDEX($B:$B,5):B221,B221))</f>
        <v/>
      </c>
      <c r="D221" s="11"/>
      <c r="E221" s="6"/>
      <c r="F221" s="6"/>
      <c r="G221" s="6"/>
      <c r="H221" s="9"/>
      <c r="I221" s="6"/>
      <c r="J221" s="12"/>
      <c r="K221" s="13"/>
      <c r="L221" s="14" t="str">
        <f t="shared" si="14"/>
        <v/>
      </c>
      <c r="M221" s="14" t="str">
        <f t="shared" si="15"/>
        <v/>
      </c>
      <c r="N221" s="14" t="str">
        <f t="shared" si="16"/>
        <v/>
      </c>
    </row>
    <row r="222" spans="1:14" x14ac:dyDescent="0.2">
      <c r="A222" s="1" t="str">
        <f t="shared" si="13"/>
        <v/>
      </c>
      <c r="B222" s="9"/>
      <c r="C222" s="10" t="str">
        <f>IF(B222="","",COUNTIF(INDEX($B:$B,5):B222,B222))</f>
        <v/>
      </c>
      <c r="D222" s="11"/>
      <c r="E222" s="6"/>
      <c r="F222" s="6"/>
      <c r="G222" s="6"/>
      <c r="H222" s="9"/>
      <c r="I222" s="6"/>
      <c r="J222" s="12"/>
      <c r="K222" s="13"/>
      <c r="L222" s="14" t="str">
        <f t="shared" si="14"/>
        <v/>
      </c>
      <c r="M222" s="14" t="str">
        <f t="shared" si="15"/>
        <v/>
      </c>
      <c r="N222" s="14" t="str">
        <f t="shared" si="16"/>
        <v/>
      </c>
    </row>
    <row r="223" spans="1:14" x14ac:dyDescent="0.2">
      <c r="A223" s="1" t="str">
        <f t="shared" si="13"/>
        <v/>
      </c>
      <c r="B223" s="9"/>
      <c r="C223" s="10" t="str">
        <f>IF(B223="","",COUNTIF(INDEX($B:$B,5):B223,B223))</f>
        <v/>
      </c>
      <c r="D223" s="11"/>
      <c r="E223" s="6"/>
      <c r="F223" s="6"/>
      <c r="G223" s="6"/>
      <c r="H223" s="9"/>
      <c r="I223" s="6"/>
      <c r="J223" s="12"/>
      <c r="K223" s="13"/>
      <c r="L223" s="14" t="str">
        <f t="shared" si="14"/>
        <v/>
      </c>
      <c r="M223" s="14" t="str">
        <f t="shared" si="15"/>
        <v/>
      </c>
      <c r="N223" s="14" t="str">
        <f t="shared" si="16"/>
        <v/>
      </c>
    </row>
    <row r="224" spans="1:14" x14ac:dyDescent="0.2">
      <c r="A224" s="1" t="str">
        <f t="shared" si="13"/>
        <v/>
      </c>
      <c r="B224" s="9"/>
      <c r="C224" s="10" t="str">
        <f>IF(B224="","",COUNTIF(INDEX($B:$B,5):B224,B224))</f>
        <v/>
      </c>
      <c r="D224" s="11"/>
      <c r="E224" s="6"/>
      <c r="F224" s="6"/>
      <c r="G224" s="6"/>
      <c r="H224" s="9"/>
      <c r="I224" s="6"/>
      <c r="J224" s="12"/>
      <c r="K224" s="13"/>
      <c r="L224" s="14" t="str">
        <f t="shared" si="14"/>
        <v/>
      </c>
      <c r="M224" s="14" t="str">
        <f t="shared" si="15"/>
        <v/>
      </c>
      <c r="N224" s="14" t="str">
        <f t="shared" si="16"/>
        <v/>
      </c>
    </row>
    <row r="225" spans="1:14" x14ac:dyDescent="0.2">
      <c r="A225" s="1" t="str">
        <f t="shared" si="13"/>
        <v/>
      </c>
      <c r="B225" s="9"/>
      <c r="C225" s="10" t="str">
        <f>IF(B225="","",COUNTIF(INDEX($B:$B,5):B225,B225))</f>
        <v/>
      </c>
      <c r="D225" s="11"/>
      <c r="E225" s="6"/>
      <c r="F225" s="6"/>
      <c r="G225" s="6"/>
      <c r="H225" s="9"/>
      <c r="I225" s="6"/>
      <c r="J225" s="12"/>
      <c r="K225" s="13"/>
      <c r="L225" s="14" t="str">
        <f t="shared" si="14"/>
        <v/>
      </c>
      <c r="M225" s="14" t="str">
        <f t="shared" si="15"/>
        <v/>
      </c>
      <c r="N225" s="14" t="str">
        <f t="shared" si="16"/>
        <v/>
      </c>
    </row>
    <row r="226" spans="1:14" x14ac:dyDescent="0.2">
      <c r="A226" s="1" t="str">
        <f t="shared" si="13"/>
        <v/>
      </c>
      <c r="B226" s="9"/>
      <c r="C226" s="10" t="str">
        <f>IF(B226="","",COUNTIF(INDEX($B:$B,5):B226,B226))</f>
        <v/>
      </c>
      <c r="D226" s="11"/>
      <c r="E226" s="6"/>
      <c r="F226" s="6"/>
      <c r="G226" s="6"/>
      <c r="H226" s="9"/>
      <c r="I226" s="6"/>
      <c r="J226" s="12"/>
      <c r="K226" s="13"/>
      <c r="L226" s="14" t="str">
        <f t="shared" si="14"/>
        <v/>
      </c>
      <c r="M226" s="14" t="str">
        <f t="shared" si="15"/>
        <v/>
      </c>
      <c r="N226" s="14" t="str">
        <f t="shared" si="16"/>
        <v/>
      </c>
    </row>
    <row r="227" spans="1:14" x14ac:dyDescent="0.2">
      <c r="A227" s="1" t="str">
        <f t="shared" si="13"/>
        <v/>
      </c>
      <c r="B227" s="9"/>
      <c r="C227" s="10" t="str">
        <f>IF(B227="","",COUNTIF(INDEX($B:$B,5):B227,B227))</f>
        <v/>
      </c>
      <c r="D227" s="11"/>
      <c r="E227" s="6"/>
      <c r="F227" s="6"/>
      <c r="G227" s="6"/>
      <c r="H227" s="9"/>
      <c r="I227" s="6"/>
      <c r="J227" s="12"/>
      <c r="K227" s="13"/>
      <c r="L227" s="14" t="str">
        <f t="shared" si="14"/>
        <v/>
      </c>
      <c r="M227" s="14" t="str">
        <f t="shared" si="15"/>
        <v/>
      </c>
      <c r="N227" s="14" t="str">
        <f t="shared" si="16"/>
        <v/>
      </c>
    </row>
    <row r="228" spans="1:14" x14ac:dyDescent="0.2">
      <c r="A228" s="1" t="str">
        <f t="shared" si="13"/>
        <v/>
      </c>
      <c r="B228" s="9"/>
      <c r="C228" s="10" t="str">
        <f>IF(B228="","",COUNTIF(INDEX($B:$B,5):B228,B228))</f>
        <v/>
      </c>
      <c r="D228" s="11"/>
      <c r="E228" s="6"/>
      <c r="F228" s="6"/>
      <c r="G228" s="6"/>
      <c r="H228" s="9"/>
      <c r="I228" s="6"/>
      <c r="J228" s="12"/>
      <c r="K228" s="13"/>
      <c r="L228" s="14" t="str">
        <f t="shared" si="14"/>
        <v/>
      </c>
      <c r="M228" s="14" t="str">
        <f t="shared" si="15"/>
        <v/>
      </c>
      <c r="N228" s="14" t="str">
        <f t="shared" si="16"/>
        <v/>
      </c>
    </row>
    <row r="229" spans="1:14" x14ac:dyDescent="0.2">
      <c r="A229" s="1" t="str">
        <f t="shared" si="13"/>
        <v/>
      </c>
      <c r="B229" s="9"/>
      <c r="C229" s="10" t="str">
        <f>IF(B229="","",COUNTIF(INDEX($B:$B,5):B229,B229))</f>
        <v/>
      </c>
      <c r="D229" s="11"/>
      <c r="E229" s="6"/>
      <c r="F229" s="6"/>
      <c r="G229" s="6"/>
      <c r="H229" s="9"/>
      <c r="I229" s="6"/>
      <c r="J229" s="12"/>
      <c r="K229" s="13"/>
      <c r="L229" s="14" t="str">
        <f t="shared" si="14"/>
        <v/>
      </c>
      <c r="M229" s="14" t="str">
        <f t="shared" si="15"/>
        <v/>
      </c>
      <c r="N229" s="14" t="str">
        <f t="shared" si="16"/>
        <v/>
      </c>
    </row>
    <row r="230" spans="1:14" x14ac:dyDescent="0.2">
      <c r="A230" s="1" t="str">
        <f t="shared" si="13"/>
        <v/>
      </c>
      <c r="B230" s="9"/>
      <c r="C230" s="10" t="str">
        <f>IF(B230="","",COUNTIF(INDEX($B:$B,5):B230,B230))</f>
        <v/>
      </c>
      <c r="D230" s="11"/>
      <c r="E230" s="6"/>
      <c r="F230" s="6"/>
      <c r="G230" s="6"/>
      <c r="H230" s="9"/>
      <c r="I230" s="6"/>
      <c r="J230" s="12"/>
      <c r="K230" s="13"/>
      <c r="L230" s="14" t="str">
        <f t="shared" si="14"/>
        <v/>
      </c>
      <c r="M230" s="14" t="str">
        <f t="shared" si="15"/>
        <v/>
      </c>
      <c r="N230" s="14" t="str">
        <f t="shared" si="16"/>
        <v/>
      </c>
    </row>
    <row r="231" spans="1:14" x14ac:dyDescent="0.2">
      <c r="A231" s="1" t="str">
        <f t="shared" si="13"/>
        <v/>
      </c>
      <c r="B231" s="9"/>
      <c r="C231" s="10" t="str">
        <f>IF(B231="","",COUNTIF(INDEX($B:$B,5):B231,B231))</f>
        <v/>
      </c>
      <c r="D231" s="11"/>
      <c r="E231" s="6"/>
      <c r="F231" s="6"/>
      <c r="G231" s="6"/>
      <c r="H231" s="9"/>
      <c r="I231" s="6"/>
      <c r="J231" s="12"/>
      <c r="K231" s="13"/>
      <c r="L231" s="14" t="str">
        <f t="shared" si="14"/>
        <v/>
      </c>
      <c r="M231" s="14" t="str">
        <f t="shared" si="15"/>
        <v/>
      </c>
      <c r="N231" s="14" t="str">
        <f t="shared" si="16"/>
        <v/>
      </c>
    </row>
    <row r="232" spans="1:14" x14ac:dyDescent="0.2">
      <c r="A232" s="1" t="str">
        <f t="shared" si="13"/>
        <v/>
      </c>
      <c r="B232" s="9"/>
      <c r="C232" s="10" t="str">
        <f>IF(B232="","",COUNTIF(INDEX($B:$B,5):B232,B232))</f>
        <v/>
      </c>
      <c r="D232" s="11"/>
      <c r="E232" s="6"/>
      <c r="F232" s="6"/>
      <c r="G232" s="6"/>
      <c r="H232" s="9"/>
      <c r="I232" s="6"/>
      <c r="J232" s="12"/>
      <c r="K232" s="13"/>
      <c r="L232" s="14" t="str">
        <f t="shared" si="14"/>
        <v/>
      </c>
      <c r="M232" s="14" t="str">
        <f t="shared" si="15"/>
        <v/>
      </c>
      <c r="N232" s="14" t="str">
        <f t="shared" si="16"/>
        <v/>
      </c>
    </row>
    <row r="233" spans="1:14" x14ac:dyDescent="0.2">
      <c r="A233" s="1" t="str">
        <f t="shared" si="13"/>
        <v/>
      </c>
      <c r="B233" s="9"/>
      <c r="C233" s="10" t="str">
        <f>IF(B233="","",COUNTIF(INDEX($B:$B,5):B233,B233))</f>
        <v/>
      </c>
      <c r="D233" s="11"/>
      <c r="E233" s="6"/>
      <c r="F233" s="6"/>
      <c r="G233" s="6"/>
      <c r="H233" s="9"/>
      <c r="I233" s="6"/>
      <c r="J233" s="12"/>
      <c r="K233" s="13"/>
      <c r="L233" s="14" t="str">
        <f t="shared" si="14"/>
        <v/>
      </c>
      <c r="M233" s="14" t="str">
        <f t="shared" si="15"/>
        <v/>
      </c>
      <c r="N233" s="14" t="str">
        <f t="shared" si="16"/>
        <v/>
      </c>
    </row>
    <row r="234" spans="1:14" x14ac:dyDescent="0.2">
      <c r="A234" s="1" t="str">
        <f t="shared" si="13"/>
        <v/>
      </c>
      <c r="B234" s="9"/>
      <c r="C234" s="10" t="str">
        <f>IF(B234="","",COUNTIF(INDEX($B:$B,5):B234,B234))</f>
        <v/>
      </c>
      <c r="D234" s="11"/>
      <c r="E234" s="6"/>
      <c r="F234" s="6"/>
      <c r="G234" s="6"/>
      <c r="H234" s="9"/>
      <c r="I234" s="6"/>
      <c r="J234" s="12"/>
      <c r="K234" s="13"/>
      <c r="L234" s="14" t="str">
        <f t="shared" si="14"/>
        <v/>
      </c>
      <c r="M234" s="14" t="str">
        <f t="shared" si="15"/>
        <v/>
      </c>
      <c r="N234" s="14" t="str">
        <f t="shared" si="16"/>
        <v/>
      </c>
    </row>
    <row r="235" spans="1:14" x14ac:dyDescent="0.2">
      <c r="A235" s="1" t="str">
        <f t="shared" si="13"/>
        <v/>
      </c>
      <c r="B235" s="9"/>
      <c r="C235" s="10" t="str">
        <f>IF(B235="","",COUNTIF(INDEX($B:$B,5):B235,B235))</f>
        <v/>
      </c>
      <c r="D235" s="11"/>
      <c r="E235" s="6"/>
      <c r="F235" s="6"/>
      <c r="G235" s="6"/>
      <c r="H235" s="9"/>
      <c r="I235" s="6"/>
      <c r="J235" s="12"/>
      <c r="K235" s="13"/>
      <c r="L235" s="14" t="str">
        <f t="shared" si="14"/>
        <v/>
      </c>
      <c r="M235" s="14" t="str">
        <f t="shared" si="15"/>
        <v/>
      </c>
      <c r="N235" s="14" t="str">
        <f t="shared" si="16"/>
        <v/>
      </c>
    </row>
    <row r="236" spans="1:14" x14ac:dyDescent="0.2">
      <c r="A236" s="1" t="str">
        <f t="shared" si="13"/>
        <v/>
      </c>
      <c r="B236" s="9"/>
      <c r="C236" s="10" t="str">
        <f>IF(B236="","",COUNTIF(INDEX($B:$B,5):B236,B236))</f>
        <v/>
      </c>
      <c r="D236" s="11"/>
      <c r="E236" s="6"/>
      <c r="F236" s="6"/>
      <c r="G236" s="6"/>
      <c r="H236" s="9"/>
      <c r="I236" s="6"/>
      <c r="J236" s="12"/>
      <c r="K236" s="13"/>
      <c r="L236" s="14" t="str">
        <f t="shared" si="14"/>
        <v/>
      </c>
      <c r="M236" s="14" t="str">
        <f t="shared" si="15"/>
        <v/>
      </c>
      <c r="N236" s="14" t="str">
        <f t="shared" si="16"/>
        <v/>
      </c>
    </row>
    <row r="237" spans="1:14" x14ac:dyDescent="0.2">
      <c r="A237" s="1" t="str">
        <f t="shared" si="13"/>
        <v/>
      </c>
      <c r="B237" s="9"/>
      <c r="C237" s="10" t="str">
        <f>IF(B237="","",COUNTIF(INDEX($B:$B,5):B237,B237))</f>
        <v/>
      </c>
      <c r="D237" s="11"/>
      <c r="E237" s="6"/>
      <c r="F237" s="6"/>
      <c r="G237" s="6"/>
      <c r="H237" s="9"/>
      <c r="I237" s="6"/>
      <c r="J237" s="12"/>
      <c r="K237" s="13"/>
      <c r="L237" s="14" t="str">
        <f t="shared" si="14"/>
        <v/>
      </c>
      <c r="M237" s="14" t="str">
        <f t="shared" si="15"/>
        <v/>
      </c>
      <c r="N237" s="14" t="str">
        <f t="shared" si="16"/>
        <v/>
      </c>
    </row>
    <row r="238" spans="1:14" x14ac:dyDescent="0.2">
      <c r="A238" s="1" t="str">
        <f t="shared" si="13"/>
        <v/>
      </c>
      <c r="B238" s="9"/>
      <c r="C238" s="10" t="str">
        <f>IF(B238="","",COUNTIF(INDEX($B:$B,5):B238,B238))</f>
        <v/>
      </c>
      <c r="D238" s="11"/>
      <c r="E238" s="6"/>
      <c r="F238" s="6"/>
      <c r="G238" s="6"/>
      <c r="H238" s="9"/>
      <c r="I238" s="6"/>
      <c r="J238" s="12"/>
      <c r="K238" s="13"/>
      <c r="L238" s="14" t="str">
        <f t="shared" si="14"/>
        <v/>
      </c>
      <c r="M238" s="14" t="str">
        <f t="shared" si="15"/>
        <v/>
      </c>
      <c r="N238" s="14" t="str">
        <f t="shared" si="16"/>
        <v/>
      </c>
    </row>
    <row r="239" spans="1:14" x14ac:dyDescent="0.2">
      <c r="A239" s="1" t="str">
        <f t="shared" si="13"/>
        <v/>
      </c>
      <c r="B239" s="9"/>
      <c r="C239" s="10" t="str">
        <f>IF(B239="","",COUNTIF(INDEX($B:$B,5):B239,B239))</f>
        <v/>
      </c>
      <c r="D239" s="11"/>
      <c r="E239" s="6"/>
      <c r="F239" s="6"/>
      <c r="G239" s="6"/>
      <c r="H239" s="9"/>
      <c r="I239" s="6"/>
      <c r="J239" s="12"/>
      <c r="K239" s="13"/>
      <c r="L239" s="14" t="str">
        <f t="shared" si="14"/>
        <v/>
      </c>
      <c r="M239" s="14" t="str">
        <f t="shared" si="15"/>
        <v/>
      </c>
      <c r="N239" s="14" t="str">
        <f t="shared" si="16"/>
        <v/>
      </c>
    </row>
    <row r="240" spans="1:14" x14ac:dyDescent="0.2">
      <c r="A240" s="1" t="str">
        <f t="shared" si="13"/>
        <v/>
      </c>
      <c r="B240" s="9"/>
      <c r="C240" s="10" t="str">
        <f>IF(B240="","",COUNTIF(INDEX($B:$B,5):B240,B240))</f>
        <v/>
      </c>
      <c r="D240" s="11"/>
      <c r="E240" s="6"/>
      <c r="F240" s="6"/>
      <c r="G240" s="6"/>
      <c r="H240" s="9"/>
      <c r="I240" s="6"/>
      <c r="J240" s="12"/>
      <c r="K240" s="13"/>
      <c r="L240" s="14" t="str">
        <f t="shared" si="14"/>
        <v/>
      </c>
      <c r="M240" s="14" t="str">
        <f t="shared" si="15"/>
        <v/>
      </c>
      <c r="N240" s="14" t="str">
        <f t="shared" si="16"/>
        <v/>
      </c>
    </row>
    <row r="241" spans="1:14" x14ac:dyDescent="0.2">
      <c r="A241" s="1" t="str">
        <f t="shared" si="13"/>
        <v/>
      </c>
      <c r="B241" s="9"/>
      <c r="C241" s="10" t="str">
        <f>IF(B241="","",COUNTIF(INDEX($B:$B,5):B241,B241))</f>
        <v/>
      </c>
      <c r="D241" s="11"/>
      <c r="E241" s="6"/>
      <c r="F241" s="6"/>
      <c r="G241" s="6"/>
      <c r="H241" s="9"/>
      <c r="I241" s="6"/>
      <c r="J241" s="12"/>
      <c r="K241" s="13"/>
      <c r="L241" s="14" t="str">
        <f t="shared" si="14"/>
        <v/>
      </c>
      <c r="M241" s="14" t="str">
        <f t="shared" si="15"/>
        <v/>
      </c>
      <c r="N241" s="14" t="str">
        <f t="shared" si="16"/>
        <v/>
      </c>
    </row>
    <row r="242" spans="1:14" x14ac:dyDescent="0.2">
      <c r="A242" s="1" t="str">
        <f t="shared" si="13"/>
        <v/>
      </c>
      <c r="B242" s="9"/>
      <c r="C242" s="10" t="str">
        <f>IF(B242="","",COUNTIF(INDEX($B:$B,5):B242,B242))</f>
        <v/>
      </c>
      <c r="D242" s="11"/>
      <c r="E242" s="6"/>
      <c r="F242" s="6"/>
      <c r="G242" s="6"/>
      <c r="H242" s="9"/>
      <c r="I242" s="6"/>
      <c r="J242" s="12"/>
      <c r="K242" s="13"/>
      <c r="L242" s="14" t="str">
        <f t="shared" si="14"/>
        <v/>
      </c>
      <c r="M242" s="14" t="str">
        <f t="shared" si="15"/>
        <v/>
      </c>
      <c r="N242" s="14" t="str">
        <f t="shared" si="16"/>
        <v/>
      </c>
    </row>
    <row r="243" spans="1:14" x14ac:dyDescent="0.2">
      <c r="A243" s="1" t="str">
        <f t="shared" si="13"/>
        <v/>
      </c>
      <c r="B243" s="9"/>
      <c r="C243" s="10" t="str">
        <f>IF(B243="","",COUNTIF(INDEX($B:$B,5):B243,B243))</f>
        <v/>
      </c>
      <c r="D243" s="11"/>
      <c r="E243" s="6"/>
      <c r="F243" s="6"/>
      <c r="G243" s="6"/>
      <c r="H243" s="9"/>
      <c r="I243" s="6"/>
      <c r="J243" s="12"/>
      <c r="K243" s="13"/>
      <c r="L243" s="14" t="str">
        <f t="shared" si="14"/>
        <v/>
      </c>
      <c r="M243" s="14" t="str">
        <f t="shared" si="15"/>
        <v/>
      </c>
      <c r="N243" s="14" t="str">
        <f t="shared" si="16"/>
        <v/>
      </c>
    </row>
    <row r="244" spans="1:14" x14ac:dyDescent="0.2">
      <c r="A244" s="1" t="str">
        <f t="shared" si="13"/>
        <v/>
      </c>
      <c r="B244" s="9"/>
      <c r="C244" s="10" t="str">
        <f>IF(B244="","",COUNTIF(INDEX($B:$B,5):B244,B244))</f>
        <v/>
      </c>
      <c r="D244" s="11"/>
      <c r="E244" s="6"/>
      <c r="F244" s="6"/>
      <c r="G244" s="6"/>
      <c r="H244" s="9"/>
      <c r="I244" s="6"/>
      <c r="J244" s="12"/>
      <c r="K244" s="13"/>
      <c r="L244" s="14" t="str">
        <f t="shared" si="14"/>
        <v/>
      </c>
      <c r="M244" s="14" t="str">
        <f t="shared" si="15"/>
        <v/>
      </c>
      <c r="N244" s="14" t="str">
        <f t="shared" si="16"/>
        <v/>
      </c>
    </row>
    <row r="245" spans="1:14" x14ac:dyDescent="0.2">
      <c r="A245" s="1" t="str">
        <f t="shared" si="13"/>
        <v/>
      </c>
      <c r="B245" s="9"/>
      <c r="C245" s="10" t="str">
        <f>IF(B245="","",COUNTIF(INDEX($B:$B,5):B245,B245))</f>
        <v/>
      </c>
      <c r="D245" s="11"/>
      <c r="E245" s="6"/>
      <c r="F245" s="6"/>
      <c r="G245" s="6"/>
      <c r="H245" s="9"/>
      <c r="I245" s="6"/>
      <c r="J245" s="12"/>
      <c r="K245" s="13"/>
      <c r="L245" s="14" t="str">
        <f t="shared" si="14"/>
        <v/>
      </c>
      <c r="M245" s="14" t="str">
        <f t="shared" si="15"/>
        <v/>
      </c>
      <c r="N245" s="14" t="str">
        <f t="shared" si="16"/>
        <v/>
      </c>
    </row>
    <row r="246" spans="1:14" x14ac:dyDescent="0.2">
      <c r="A246" s="1" t="str">
        <f t="shared" si="13"/>
        <v/>
      </c>
      <c r="B246" s="9"/>
      <c r="C246" s="10" t="str">
        <f>IF(B246="","",COUNTIF(INDEX($B:$B,5):B246,B246))</f>
        <v/>
      </c>
      <c r="D246" s="11"/>
      <c r="E246" s="6"/>
      <c r="F246" s="6"/>
      <c r="G246" s="6"/>
      <c r="H246" s="9"/>
      <c r="I246" s="6"/>
      <c r="J246" s="12"/>
      <c r="K246" s="13"/>
      <c r="L246" s="14" t="str">
        <f t="shared" si="14"/>
        <v/>
      </c>
      <c r="M246" s="14" t="str">
        <f t="shared" si="15"/>
        <v/>
      </c>
      <c r="N246" s="14" t="str">
        <f t="shared" si="16"/>
        <v/>
      </c>
    </row>
    <row r="247" spans="1:14" x14ac:dyDescent="0.2">
      <c r="A247" s="1" t="str">
        <f t="shared" si="13"/>
        <v/>
      </c>
      <c r="B247" s="9"/>
      <c r="C247" s="10" t="str">
        <f>IF(B247="","",COUNTIF(INDEX($B:$B,5):B247,B247))</f>
        <v/>
      </c>
      <c r="D247" s="11"/>
      <c r="E247" s="6"/>
      <c r="F247" s="6"/>
      <c r="G247" s="6"/>
      <c r="H247" s="9"/>
      <c r="I247" s="6"/>
      <c r="J247" s="12"/>
      <c r="K247" s="13"/>
      <c r="L247" s="14" t="str">
        <f t="shared" si="14"/>
        <v/>
      </c>
      <c r="M247" s="14" t="str">
        <f t="shared" si="15"/>
        <v/>
      </c>
      <c r="N247" s="14" t="str">
        <f t="shared" si="16"/>
        <v/>
      </c>
    </row>
    <row r="248" spans="1:14" x14ac:dyDescent="0.2">
      <c r="A248" s="1" t="str">
        <f t="shared" si="13"/>
        <v/>
      </c>
      <c r="B248" s="9"/>
      <c r="C248" s="10" t="str">
        <f>IF(B248="","",COUNTIF(INDEX($B:$B,5):B248,B248))</f>
        <v/>
      </c>
      <c r="D248" s="11"/>
      <c r="E248" s="6"/>
      <c r="F248" s="6"/>
      <c r="G248" s="6"/>
      <c r="H248" s="9"/>
      <c r="I248" s="6"/>
      <c r="J248" s="12"/>
      <c r="K248" s="13"/>
      <c r="L248" s="14" t="str">
        <f t="shared" si="14"/>
        <v/>
      </c>
      <c r="M248" s="14" t="str">
        <f t="shared" si="15"/>
        <v/>
      </c>
      <c r="N248" s="14" t="str">
        <f t="shared" si="16"/>
        <v/>
      </c>
    </row>
    <row r="249" spans="1:14" x14ac:dyDescent="0.2">
      <c r="A249" s="1" t="str">
        <f t="shared" si="13"/>
        <v/>
      </c>
      <c r="B249" s="9"/>
      <c r="C249" s="10" t="str">
        <f>IF(B249="","",COUNTIF(INDEX($B:$B,5):B249,B249))</f>
        <v/>
      </c>
      <c r="D249" s="11"/>
      <c r="E249" s="6"/>
      <c r="F249" s="6"/>
      <c r="G249" s="6"/>
      <c r="H249" s="9"/>
      <c r="I249" s="6"/>
      <c r="J249" s="12"/>
      <c r="K249" s="13"/>
      <c r="L249" s="14" t="str">
        <f t="shared" si="14"/>
        <v/>
      </c>
      <c r="M249" s="14" t="str">
        <f t="shared" si="15"/>
        <v/>
      </c>
      <c r="N249" s="14" t="str">
        <f t="shared" si="16"/>
        <v/>
      </c>
    </row>
    <row r="250" spans="1:14" x14ac:dyDescent="0.2">
      <c r="A250" s="1" t="str">
        <f t="shared" si="13"/>
        <v/>
      </c>
      <c r="B250" s="9"/>
      <c r="C250" s="10" t="str">
        <f>IF(B250="","",COUNTIF(INDEX($B:$B,5):B250,B250))</f>
        <v/>
      </c>
      <c r="D250" s="11"/>
      <c r="E250" s="6"/>
      <c r="F250" s="6"/>
      <c r="G250" s="6"/>
      <c r="H250" s="9"/>
      <c r="I250" s="6"/>
      <c r="J250" s="12"/>
      <c r="K250" s="13"/>
      <c r="L250" s="14" t="str">
        <f t="shared" si="14"/>
        <v/>
      </c>
      <c r="M250" s="14" t="str">
        <f t="shared" si="15"/>
        <v/>
      </c>
      <c r="N250" s="14" t="str">
        <f t="shared" si="16"/>
        <v/>
      </c>
    </row>
    <row r="251" spans="1:14" x14ac:dyDescent="0.2">
      <c r="A251" s="1" t="str">
        <f t="shared" si="13"/>
        <v/>
      </c>
      <c r="B251" s="9"/>
      <c r="C251" s="10" t="str">
        <f>IF(B251="","",COUNTIF(INDEX($B:$B,5):B251,B251))</f>
        <v/>
      </c>
      <c r="D251" s="11"/>
      <c r="E251" s="6"/>
      <c r="F251" s="6"/>
      <c r="G251" s="6"/>
      <c r="H251" s="9"/>
      <c r="I251" s="6"/>
      <c r="J251" s="12"/>
      <c r="K251" s="13"/>
      <c r="L251" s="14" t="str">
        <f t="shared" si="14"/>
        <v/>
      </c>
      <c r="M251" s="14" t="str">
        <f t="shared" si="15"/>
        <v/>
      </c>
      <c r="N251" s="14" t="str">
        <f t="shared" si="16"/>
        <v/>
      </c>
    </row>
    <row r="252" spans="1:14" x14ac:dyDescent="0.2">
      <c r="A252" s="1" t="str">
        <f t="shared" si="13"/>
        <v/>
      </c>
      <c r="B252" s="9"/>
      <c r="C252" s="10" t="str">
        <f>IF(B252="","",COUNTIF(INDEX($B:$B,5):B252,B252))</f>
        <v/>
      </c>
      <c r="D252" s="11"/>
      <c r="E252" s="6"/>
      <c r="F252" s="6"/>
      <c r="G252" s="6"/>
      <c r="H252" s="9"/>
      <c r="I252" s="6"/>
      <c r="J252" s="12"/>
      <c r="K252" s="13"/>
      <c r="L252" s="14" t="str">
        <f t="shared" si="14"/>
        <v/>
      </c>
      <c r="M252" s="14" t="str">
        <f t="shared" si="15"/>
        <v/>
      </c>
      <c r="N252" s="14" t="str">
        <f t="shared" si="16"/>
        <v/>
      </c>
    </row>
    <row r="253" spans="1:14" x14ac:dyDescent="0.2">
      <c r="A253" s="1" t="str">
        <f t="shared" si="13"/>
        <v/>
      </c>
      <c r="B253" s="9"/>
      <c r="C253" s="10" t="str">
        <f>IF(B253="","",COUNTIF(INDEX($B:$B,5):B253,B253))</f>
        <v/>
      </c>
      <c r="D253" s="11"/>
      <c r="E253" s="6"/>
      <c r="F253" s="6"/>
      <c r="G253" s="6"/>
      <c r="H253" s="9"/>
      <c r="I253" s="6"/>
      <c r="J253" s="12"/>
      <c r="K253" s="13"/>
      <c r="L253" s="14" t="str">
        <f t="shared" si="14"/>
        <v/>
      </c>
      <c r="M253" s="14" t="str">
        <f t="shared" si="15"/>
        <v/>
      </c>
      <c r="N253" s="14" t="str">
        <f t="shared" si="16"/>
        <v/>
      </c>
    </row>
    <row r="254" spans="1:14" x14ac:dyDescent="0.2">
      <c r="A254" s="1" t="str">
        <f t="shared" si="13"/>
        <v/>
      </c>
      <c r="B254" s="9"/>
      <c r="C254" s="10" t="str">
        <f>IF(B254="","",COUNTIF(INDEX($B:$B,5):B254,B254))</f>
        <v/>
      </c>
      <c r="D254" s="11"/>
      <c r="E254" s="6"/>
      <c r="F254" s="6"/>
      <c r="G254" s="6"/>
      <c r="H254" s="9"/>
      <c r="I254" s="6"/>
      <c r="J254" s="12"/>
      <c r="K254" s="13"/>
      <c r="L254" s="14" t="str">
        <f t="shared" si="14"/>
        <v/>
      </c>
      <c r="M254" s="14" t="str">
        <f t="shared" si="15"/>
        <v/>
      </c>
      <c r="N254" s="14" t="str">
        <f t="shared" si="16"/>
        <v/>
      </c>
    </row>
    <row r="255" spans="1:14" x14ac:dyDescent="0.2">
      <c r="A255" s="1" t="str">
        <f t="shared" si="13"/>
        <v/>
      </c>
      <c r="B255" s="9"/>
      <c r="C255" s="10" t="str">
        <f>IF(B255="","",COUNTIF(INDEX($B:$B,5):B255,B255))</f>
        <v/>
      </c>
      <c r="D255" s="11"/>
      <c r="E255" s="6"/>
      <c r="F255" s="6"/>
      <c r="G255" s="6"/>
      <c r="H255" s="9"/>
      <c r="I255" s="6"/>
      <c r="J255" s="12"/>
      <c r="K255" s="13"/>
      <c r="L255" s="14" t="str">
        <f t="shared" si="14"/>
        <v/>
      </c>
      <c r="M255" s="14" t="str">
        <f t="shared" si="15"/>
        <v/>
      </c>
      <c r="N255" s="14" t="str">
        <f t="shared" si="16"/>
        <v/>
      </c>
    </row>
    <row r="256" spans="1:14" x14ac:dyDescent="0.2">
      <c r="A256" s="1" t="str">
        <f t="shared" si="13"/>
        <v/>
      </c>
      <c r="B256" s="9"/>
      <c r="C256" s="10" t="str">
        <f>IF(B256="","",COUNTIF(INDEX($B:$B,5):B256,B256))</f>
        <v/>
      </c>
      <c r="D256" s="11"/>
      <c r="E256" s="6"/>
      <c r="F256" s="6"/>
      <c r="G256" s="6"/>
      <c r="H256" s="9"/>
      <c r="I256" s="6"/>
      <c r="J256" s="12"/>
      <c r="K256" s="13"/>
      <c r="L256" s="14" t="str">
        <f t="shared" si="14"/>
        <v/>
      </c>
      <c r="M256" s="14" t="str">
        <f t="shared" si="15"/>
        <v/>
      </c>
      <c r="N256" s="14" t="str">
        <f t="shared" si="16"/>
        <v/>
      </c>
    </row>
    <row r="257" spans="1:14" x14ac:dyDescent="0.2">
      <c r="A257" s="1" t="str">
        <f t="shared" si="13"/>
        <v/>
      </c>
      <c r="B257" s="9"/>
      <c r="C257" s="10" t="str">
        <f>IF(B257="","",COUNTIF(INDEX($B:$B,5):B257,B257))</f>
        <v/>
      </c>
      <c r="D257" s="11"/>
      <c r="E257" s="6"/>
      <c r="F257" s="6"/>
      <c r="G257" s="6"/>
      <c r="H257" s="9"/>
      <c r="I257" s="6"/>
      <c r="J257" s="12"/>
      <c r="K257" s="13"/>
      <c r="L257" s="14" t="str">
        <f t="shared" si="14"/>
        <v/>
      </c>
      <c r="M257" s="14" t="str">
        <f t="shared" si="15"/>
        <v/>
      </c>
      <c r="N257" s="14" t="str">
        <f t="shared" si="16"/>
        <v/>
      </c>
    </row>
    <row r="258" spans="1:14" x14ac:dyDescent="0.2">
      <c r="A258" s="1" t="str">
        <f t="shared" si="13"/>
        <v/>
      </c>
      <c r="B258" s="9"/>
      <c r="C258" s="10" t="str">
        <f>IF(B258="","",COUNTIF(INDEX($B:$B,5):B258,B258))</f>
        <v/>
      </c>
      <c r="D258" s="11"/>
      <c r="E258" s="6"/>
      <c r="F258" s="6"/>
      <c r="G258" s="6"/>
      <c r="H258" s="9"/>
      <c r="I258" s="6"/>
      <c r="J258" s="12"/>
      <c r="K258" s="13"/>
      <c r="L258" s="14" t="str">
        <f t="shared" si="14"/>
        <v/>
      </c>
      <c r="M258" s="14" t="str">
        <f t="shared" si="15"/>
        <v/>
      </c>
      <c r="N258" s="14" t="str">
        <f t="shared" si="16"/>
        <v/>
      </c>
    </row>
    <row r="259" spans="1:14" x14ac:dyDescent="0.2">
      <c r="A259" s="1" t="str">
        <f t="shared" si="13"/>
        <v/>
      </c>
      <c r="B259" s="9"/>
      <c r="C259" s="10" t="str">
        <f>IF(B259="","",COUNTIF(INDEX($B:$B,5):B259,B259))</f>
        <v/>
      </c>
      <c r="D259" s="11"/>
      <c r="E259" s="6"/>
      <c r="F259" s="6"/>
      <c r="G259" s="6"/>
      <c r="H259" s="9"/>
      <c r="I259" s="6"/>
      <c r="J259" s="12"/>
      <c r="K259" s="13"/>
      <c r="L259" s="14" t="str">
        <f t="shared" si="14"/>
        <v/>
      </c>
      <c r="M259" s="14" t="str">
        <f t="shared" si="15"/>
        <v/>
      </c>
      <c r="N259" s="14" t="str">
        <f t="shared" si="16"/>
        <v/>
      </c>
    </row>
    <row r="260" spans="1:14" x14ac:dyDescent="0.2">
      <c r="A260" s="1" t="str">
        <f t="shared" si="13"/>
        <v/>
      </c>
      <c r="B260" s="9"/>
      <c r="C260" s="10" t="str">
        <f>IF(B260="","",COUNTIF(INDEX($B:$B,5):B260,B260))</f>
        <v/>
      </c>
      <c r="D260" s="11"/>
      <c r="E260" s="6"/>
      <c r="F260" s="6"/>
      <c r="G260" s="6"/>
      <c r="H260" s="9"/>
      <c r="I260" s="6"/>
      <c r="J260" s="12"/>
      <c r="K260" s="13"/>
      <c r="L260" s="14" t="str">
        <f t="shared" si="14"/>
        <v/>
      </c>
      <c r="M260" s="14" t="str">
        <f t="shared" si="15"/>
        <v/>
      </c>
      <c r="N260" s="14" t="str">
        <f t="shared" si="16"/>
        <v/>
      </c>
    </row>
    <row r="261" spans="1:14" x14ac:dyDescent="0.2">
      <c r="A261" s="1" t="str">
        <f t="shared" ref="A261:A324" si="17">IF(B261="","",B261&amp;"|"&amp;C261)</f>
        <v/>
      </c>
      <c r="B261" s="9"/>
      <c r="C261" s="10" t="str">
        <f>IF(B261="","",COUNTIF(INDEX($B:$B,5):B261,B261))</f>
        <v/>
      </c>
      <c r="D261" s="11"/>
      <c r="E261" s="6"/>
      <c r="F261" s="6"/>
      <c r="G261" s="6"/>
      <c r="H261" s="9"/>
      <c r="I261" s="6"/>
      <c r="J261" s="12"/>
      <c r="K261" s="13"/>
      <c r="L261" s="14" t="str">
        <f t="shared" ref="L261:L324" si="18">IF(OR(I261="",J261=""),"",ROUND(I261*J261,2))</f>
        <v/>
      </c>
      <c r="M261" s="14" t="str">
        <f t="shared" ref="M261:M324" si="19">IF(L261="","",ROUND(L261*K261,2))</f>
        <v/>
      </c>
      <c r="N261" s="14" t="str">
        <f t="shared" ref="N261:N324" si="20">IF(L261="","",L261+M261)</f>
        <v/>
      </c>
    </row>
    <row r="262" spans="1:14" x14ac:dyDescent="0.2">
      <c r="A262" s="1" t="str">
        <f t="shared" si="17"/>
        <v/>
      </c>
      <c r="B262" s="9"/>
      <c r="C262" s="10" t="str">
        <f>IF(B262="","",COUNTIF(INDEX($B:$B,5):B262,B262))</f>
        <v/>
      </c>
      <c r="D262" s="11"/>
      <c r="E262" s="6"/>
      <c r="F262" s="6"/>
      <c r="G262" s="6"/>
      <c r="H262" s="9"/>
      <c r="I262" s="6"/>
      <c r="J262" s="12"/>
      <c r="K262" s="13"/>
      <c r="L262" s="14" t="str">
        <f t="shared" si="18"/>
        <v/>
      </c>
      <c r="M262" s="14" t="str">
        <f t="shared" si="19"/>
        <v/>
      </c>
      <c r="N262" s="14" t="str">
        <f t="shared" si="20"/>
        <v/>
      </c>
    </row>
    <row r="263" spans="1:14" x14ac:dyDescent="0.2">
      <c r="A263" s="1" t="str">
        <f t="shared" si="17"/>
        <v/>
      </c>
      <c r="B263" s="9"/>
      <c r="C263" s="10" t="str">
        <f>IF(B263="","",COUNTIF(INDEX($B:$B,5):B263,B263))</f>
        <v/>
      </c>
      <c r="D263" s="11"/>
      <c r="E263" s="6"/>
      <c r="F263" s="6"/>
      <c r="G263" s="6"/>
      <c r="H263" s="9"/>
      <c r="I263" s="6"/>
      <c r="J263" s="12"/>
      <c r="K263" s="13"/>
      <c r="L263" s="14" t="str">
        <f t="shared" si="18"/>
        <v/>
      </c>
      <c r="M263" s="14" t="str">
        <f t="shared" si="19"/>
        <v/>
      </c>
      <c r="N263" s="14" t="str">
        <f t="shared" si="20"/>
        <v/>
      </c>
    </row>
    <row r="264" spans="1:14" x14ac:dyDescent="0.2">
      <c r="A264" s="1" t="str">
        <f t="shared" si="17"/>
        <v/>
      </c>
      <c r="B264" s="9"/>
      <c r="C264" s="10" t="str">
        <f>IF(B264="","",COUNTIF(INDEX($B:$B,5):B264,B264))</f>
        <v/>
      </c>
      <c r="D264" s="11"/>
      <c r="E264" s="6"/>
      <c r="F264" s="6"/>
      <c r="G264" s="6"/>
      <c r="H264" s="9"/>
      <c r="I264" s="6"/>
      <c r="J264" s="12"/>
      <c r="K264" s="13"/>
      <c r="L264" s="14" t="str">
        <f t="shared" si="18"/>
        <v/>
      </c>
      <c r="M264" s="14" t="str">
        <f t="shared" si="19"/>
        <v/>
      </c>
      <c r="N264" s="14" t="str">
        <f t="shared" si="20"/>
        <v/>
      </c>
    </row>
    <row r="265" spans="1:14" x14ac:dyDescent="0.2">
      <c r="A265" s="1" t="str">
        <f t="shared" si="17"/>
        <v/>
      </c>
      <c r="B265" s="9"/>
      <c r="C265" s="10" t="str">
        <f>IF(B265="","",COUNTIF(INDEX($B:$B,5):B265,B265))</f>
        <v/>
      </c>
      <c r="D265" s="11"/>
      <c r="E265" s="6"/>
      <c r="F265" s="6"/>
      <c r="G265" s="6"/>
      <c r="H265" s="9"/>
      <c r="I265" s="6"/>
      <c r="J265" s="12"/>
      <c r="K265" s="13"/>
      <c r="L265" s="14" t="str">
        <f t="shared" si="18"/>
        <v/>
      </c>
      <c r="M265" s="14" t="str">
        <f t="shared" si="19"/>
        <v/>
      </c>
      <c r="N265" s="14" t="str">
        <f t="shared" si="20"/>
        <v/>
      </c>
    </row>
    <row r="266" spans="1:14" x14ac:dyDescent="0.2">
      <c r="A266" s="1" t="str">
        <f t="shared" si="17"/>
        <v/>
      </c>
      <c r="B266" s="9"/>
      <c r="C266" s="10" t="str">
        <f>IF(B266="","",COUNTIF(INDEX($B:$B,5):B266,B266))</f>
        <v/>
      </c>
      <c r="D266" s="11"/>
      <c r="E266" s="6"/>
      <c r="F266" s="6"/>
      <c r="G266" s="6"/>
      <c r="H266" s="9"/>
      <c r="I266" s="6"/>
      <c r="J266" s="12"/>
      <c r="K266" s="13"/>
      <c r="L266" s="14" t="str">
        <f t="shared" si="18"/>
        <v/>
      </c>
      <c r="M266" s="14" t="str">
        <f t="shared" si="19"/>
        <v/>
      </c>
      <c r="N266" s="14" t="str">
        <f t="shared" si="20"/>
        <v/>
      </c>
    </row>
    <row r="267" spans="1:14" x14ac:dyDescent="0.2">
      <c r="A267" s="1" t="str">
        <f t="shared" si="17"/>
        <v/>
      </c>
      <c r="B267" s="9"/>
      <c r="C267" s="10" t="str">
        <f>IF(B267="","",COUNTIF(INDEX($B:$B,5):B267,B267))</f>
        <v/>
      </c>
      <c r="D267" s="11"/>
      <c r="E267" s="6"/>
      <c r="F267" s="6"/>
      <c r="G267" s="6"/>
      <c r="H267" s="9"/>
      <c r="I267" s="6"/>
      <c r="J267" s="12"/>
      <c r="K267" s="13"/>
      <c r="L267" s="14" t="str">
        <f t="shared" si="18"/>
        <v/>
      </c>
      <c r="M267" s="14" t="str">
        <f t="shared" si="19"/>
        <v/>
      </c>
      <c r="N267" s="14" t="str">
        <f t="shared" si="20"/>
        <v/>
      </c>
    </row>
    <row r="268" spans="1:14" x14ac:dyDescent="0.2">
      <c r="A268" s="1" t="str">
        <f t="shared" si="17"/>
        <v/>
      </c>
      <c r="B268" s="9"/>
      <c r="C268" s="10" t="str">
        <f>IF(B268="","",COUNTIF(INDEX($B:$B,5):B268,B268))</f>
        <v/>
      </c>
      <c r="D268" s="11"/>
      <c r="E268" s="6"/>
      <c r="F268" s="6"/>
      <c r="G268" s="6"/>
      <c r="H268" s="9"/>
      <c r="I268" s="6"/>
      <c r="J268" s="12"/>
      <c r="K268" s="13"/>
      <c r="L268" s="14" t="str">
        <f t="shared" si="18"/>
        <v/>
      </c>
      <c r="M268" s="14" t="str">
        <f t="shared" si="19"/>
        <v/>
      </c>
      <c r="N268" s="14" t="str">
        <f t="shared" si="20"/>
        <v/>
      </c>
    </row>
    <row r="269" spans="1:14" x14ac:dyDescent="0.2">
      <c r="A269" s="1" t="str">
        <f t="shared" si="17"/>
        <v/>
      </c>
      <c r="B269" s="9"/>
      <c r="C269" s="10" t="str">
        <f>IF(B269="","",COUNTIF(INDEX($B:$B,5):B269,B269))</f>
        <v/>
      </c>
      <c r="D269" s="11"/>
      <c r="E269" s="6"/>
      <c r="F269" s="6"/>
      <c r="G269" s="6"/>
      <c r="H269" s="9"/>
      <c r="I269" s="6"/>
      <c r="J269" s="12"/>
      <c r="K269" s="13"/>
      <c r="L269" s="14" t="str">
        <f t="shared" si="18"/>
        <v/>
      </c>
      <c r="M269" s="14" t="str">
        <f t="shared" si="19"/>
        <v/>
      </c>
      <c r="N269" s="14" t="str">
        <f t="shared" si="20"/>
        <v/>
      </c>
    </row>
    <row r="270" spans="1:14" x14ac:dyDescent="0.2">
      <c r="A270" s="1" t="str">
        <f t="shared" si="17"/>
        <v/>
      </c>
      <c r="B270" s="9"/>
      <c r="C270" s="10" t="str">
        <f>IF(B270="","",COUNTIF(INDEX($B:$B,5):B270,B270))</f>
        <v/>
      </c>
      <c r="D270" s="11"/>
      <c r="E270" s="6"/>
      <c r="F270" s="6"/>
      <c r="G270" s="6"/>
      <c r="H270" s="9"/>
      <c r="I270" s="6"/>
      <c r="J270" s="12"/>
      <c r="K270" s="13"/>
      <c r="L270" s="14" t="str">
        <f t="shared" si="18"/>
        <v/>
      </c>
      <c r="M270" s="14" t="str">
        <f t="shared" si="19"/>
        <v/>
      </c>
      <c r="N270" s="14" t="str">
        <f t="shared" si="20"/>
        <v/>
      </c>
    </row>
    <row r="271" spans="1:14" x14ac:dyDescent="0.2">
      <c r="A271" s="1" t="str">
        <f t="shared" si="17"/>
        <v/>
      </c>
      <c r="B271" s="9"/>
      <c r="C271" s="10" t="str">
        <f>IF(B271="","",COUNTIF(INDEX($B:$B,5):B271,B271))</f>
        <v/>
      </c>
      <c r="D271" s="11"/>
      <c r="E271" s="6"/>
      <c r="F271" s="6"/>
      <c r="G271" s="6"/>
      <c r="H271" s="9"/>
      <c r="I271" s="6"/>
      <c r="J271" s="12"/>
      <c r="K271" s="13"/>
      <c r="L271" s="14" t="str">
        <f t="shared" si="18"/>
        <v/>
      </c>
      <c r="M271" s="14" t="str">
        <f t="shared" si="19"/>
        <v/>
      </c>
      <c r="N271" s="14" t="str">
        <f t="shared" si="20"/>
        <v/>
      </c>
    </row>
    <row r="272" spans="1:14" x14ac:dyDescent="0.2">
      <c r="A272" s="1" t="str">
        <f t="shared" si="17"/>
        <v/>
      </c>
      <c r="B272" s="9"/>
      <c r="C272" s="10" t="str">
        <f>IF(B272="","",COUNTIF(INDEX($B:$B,5):B272,B272))</f>
        <v/>
      </c>
      <c r="D272" s="11"/>
      <c r="E272" s="6"/>
      <c r="F272" s="6"/>
      <c r="G272" s="6"/>
      <c r="H272" s="9"/>
      <c r="I272" s="6"/>
      <c r="J272" s="12"/>
      <c r="K272" s="13"/>
      <c r="L272" s="14" t="str">
        <f t="shared" si="18"/>
        <v/>
      </c>
      <c r="M272" s="14" t="str">
        <f t="shared" si="19"/>
        <v/>
      </c>
      <c r="N272" s="14" t="str">
        <f t="shared" si="20"/>
        <v/>
      </c>
    </row>
    <row r="273" spans="1:14" x14ac:dyDescent="0.2">
      <c r="A273" s="1" t="str">
        <f t="shared" si="17"/>
        <v/>
      </c>
      <c r="B273" s="9"/>
      <c r="C273" s="10" t="str">
        <f>IF(B273="","",COUNTIF(INDEX($B:$B,5):B273,B273))</f>
        <v/>
      </c>
      <c r="D273" s="11"/>
      <c r="E273" s="6"/>
      <c r="F273" s="6"/>
      <c r="G273" s="6"/>
      <c r="H273" s="9"/>
      <c r="I273" s="6"/>
      <c r="J273" s="12"/>
      <c r="K273" s="13"/>
      <c r="L273" s="14" t="str">
        <f t="shared" si="18"/>
        <v/>
      </c>
      <c r="M273" s="14" t="str">
        <f t="shared" si="19"/>
        <v/>
      </c>
      <c r="N273" s="14" t="str">
        <f t="shared" si="20"/>
        <v/>
      </c>
    </row>
    <row r="274" spans="1:14" x14ac:dyDescent="0.2">
      <c r="A274" s="1" t="str">
        <f t="shared" si="17"/>
        <v/>
      </c>
      <c r="B274" s="9"/>
      <c r="C274" s="10" t="str">
        <f>IF(B274="","",COUNTIF(INDEX($B:$B,5):B274,B274))</f>
        <v/>
      </c>
      <c r="D274" s="11"/>
      <c r="E274" s="6"/>
      <c r="F274" s="6"/>
      <c r="G274" s="6"/>
      <c r="H274" s="9"/>
      <c r="I274" s="6"/>
      <c r="J274" s="12"/>
      <c r="K274" s="13"/>
      <c r="L274" s="14" t="str">
        <f t="shared" si="18"/>
        <v/>
      </c>
      <c r="M274" s="14" t="str">
        <f t="shared" si="19"/>
        <v/>
      </c>
      <c r="N274" s="14" t="str">
        <f t="shared" si="20"/>
        <v/>
      </c>
    </row>
    <row r="275" spans="1:14" x14ac:dyDescent="0.2">
      <c r="A275" s="1" t="str">
        <f t="shared" si="17"/>
        <v/>
      </c>
      <c r="B275" s="9"/>
      <c r="C275" s="10" t="str">
        <f>IF(B275="","",COUNTIF(INDEX($B:$B,5):B275,B275))</f>
        <v/>
      </c>
      <c r="D275" s="11"/>
      <c r="E275" s="6"/>
      <c r="F275" s="6"/>
      <c r="G275" s="6"/>
      <c r="H275" s="9"/>
      <c r="I275" s="6"/>
      <c r="J275" s="12"/>
      <c r="K275" s="13"/>
      <c r="L275" s="14" t="str">
        <f t="shared" si="18"/>
        <v/>
      </c>
      <c r="M275" s="14" t="str">
        <f t="shared" si="19"/>
        <v/>
      </c>
      <c r="N275" s="14" t="str">
        <f t="shared" si="20"/>
        <v/>
      </c>
    </row>
    <row r="276" spans="1:14" x14ac:dyDescent="0.2">
      <c r="A276" s="1" t="str">
        <f t="shared" si="17"/>
        <v/>
      </c>
      <c r="B276" s="9"/>
      <c r="C276" s="10" t="str">
        <f>IF(B276="","",COUNTIF(INDEX($B:$B,5):B276,B276))</f>
        <v/>
      </c>
      <c r="D276" s="11"/>
      <c r="E276" s="6"/>
      <c r="F276" s="6"/>
      <c r="G276" s="6"/>
      <c r="H276" s="9"/>
      <c r="I276" s="6"/>
      <c r="J276" s="12"/>
      <c r="K276" s="13"/>
      <c r="L276" s="14" t="str">
        <f t="shared" si="18"/>
        <v/>
      </c>
      <c r="M276" s="14" t="str">
        <f t="shared" si="19"/>
        <v/>
      </c>
      <c r="N276" s="14" t="str">
        <f t="shared" si="20"/>
        <v/>
      </c>
    </row>
    <row r="277" spans="1:14" x14ac:dyDescent="0.2">
      <c r="A277" s="1" t="str">
        <f t="shared" si="17"/>
        <v/>
      </c>
      <c r="B277" s="9"/>
      <c r="C277" s="10" t="str">
        <f>IF(B277="","",COUNTIF(INDEX($B:$B,5):B277,B277))</f>
        <v/>
      </c>
      <c r="D277" s="11"/>
      <c r="E277" s="6"/>
      <c r="F277" s="6"/>
      <c r="G277" s="6"/>
      <c r="H277" s="9"/>
      <c r="I277" s="6"/>
      <c r="J277" s="12"/>
      <c r="K277" s="13"/>
      <c r="L277" s="14" t="str">
        <f t="shared" si="18"/>
        <v/>
      </c>
      <c r="M277" s="14" t="str">
        <f t="shared" si="19"/>
        <v/>
      </c>
      <c r="N277" s="14" t="str">
        <f t="shared" si="20"/>
        <v/>
      </c>
    </row>
    <row r="278" spans="1:14" x14ac:dyDescent="0.2">
      <c r="A278" s="1" t="str">
        <f t="shared" si="17"/>
        <v/>
      </c>
      <c r="B278" s="9"/>
      <c r="C278" s="10" t="str">
        <f>IF(B278="","",COUNTIF(INDEX($B:$B,5):B278,B278))</f>
        <v/>
      </c>
      <c r="D278" s="11"/>
      <c r="E278" s="6"/>
      <c r="F278" s="6"/>
      <c r="G278" s="6"/>
      <c r="H278" s="9"/>
      <c r="I278" s="6"/>
      <c r="J278" s="12"/>
      <c r="K278" s="13"/>
      <c r="L278" s="14" t="str">
        <f t="shared" si="18"/>
        <v/>
      </c>
      <c r="M278" s="14" t="str">
        <f t="shared" si="19"/>
        <v/>
      </c>
      <c r="N278" s="14" t="str">
        <f t="shared" si="20"/>
        <v/>
      </c>
    </row>
    <row r="279" spans="1:14" x14ac:dyDescent="0.2">
      <c r="A279" s="1" t="str">
        <f t="shared" si="17"/>
        <v/>
      </c>
      <c r="B279" s="9"/>
      <c r="C279" s="10" t="str">
        <f>IF(B279="","",COUNTIF(INDEX($B:$B,5):B279,B279))</f>
        <v/>
      </c>
      <c r="D279" s="11"/>
      <c r="E279" s="6"/>
      <c r="F279" s="6"/>
      <c r="G279" s="6"/>
      <c r="H279" s="9"/>
      <c r="I279" s="6"/>
      <c r="J279" s="12"/>
      <c r="K279" s="13"/>
      <c r="L279" s="14" t="str">
        <f t="shared" si="18"/>
        <v/>
      </c>
      <c r="M279" s="14" t="str">
        <f t="shared" si="19"/>
        <v/>
      </c>
      <c r="N279" s="14" t="str">
        <f t="shared" si="20"/>
        <v/>
      </c>
    </row>
    <row r="280" spans="1:14" x14ac:dyDescent="0.2">
      <c r="A280" s="1" t="str">
        <f t="shared" si="17"/>
        <v/>
      </c>
      <c r="B280" s="9"/>
      <c r="C280" s="10" t="str">
        <f>IF(B280="","",COUNTIF(INDEX($B:$B,5):B280,B280))</f>
        <v/>
      </c>
      <c r="D280" s="11"/>
      <c r="E280" s="6"/>
      <c r="F280" s="6"/>
      <c r="G280" s="6"/>
      <c r="H280" s="9"/>
      <c r="I280" s="6"/>
      <c r="J280" s="12"/>
      <c r="K280" s="13"/>
      <c r="L280" s="14" t="str">
        <f t="shared" si="18"/>
        <v/>
      </c>
      <c r="M280" s="14" t="str">
        <f t="shared" si="19"/>
        <v/>
      </c>
      <c r="N280" s="14" t="str">
        <f t="shared" si="20"/>
        <v/>
      </c>
    </row>
    <row r="281" spans="1:14" x14ac:dyDescent="0.2">
      <c r="A281" s="1" t="str">
        <f t="shared" si="17"/>
        <v/>
      </c>
      <c r="B281" s="9"/>
      <c r="C281" s="10" t="str">
        <f>IF(B281="","",COUNTIF(INDEX($B:$B,5):B281,B281))</f>
        <v/>
      </c>
      <c r="D281" s="11"/>
      <c r="E281" s="6"/>
      <c r="F281" s="6"/>
      <c r="G281" s="6"/>
      <c r="H281" s="9"/>
      <c r="I281" s="6"/>
      <c r="J281" s="12"/>
      <c r="K281" s="13"/>
      <c r="L281" s="14" t="str">
        <f t="shared" si="18"/>
        <v/>
      </c>
      <c r="M281" s="14" t="str">
        <f t="shared" si="19"/>
        <v/>
      </c>
      <c r="N281" s="14" t="str">
        <f t="shared" si="20"/>
        <v/>
      </c>
    </row>
    <row r="282" spans="1:14" x14ac:dyDescent="0.2">
      <c r="A282" s="1" t="str">
        <f t="shared" si="17"/>
        <v/>
      </c>
      <c r="B282" s="9"/>
      <c r="C282" s="10" t="str">
        <f>IF(B282="","",COUNTIF(INDEX($B:$B,5):B282,B282))</f>
        <v/>
      </c>
      <c r="D282" s="11"/>
      <c r="E282" s="6"/>
      <c r="F282" s="6"/>
      <c r="G282" s="6"/>
      <c r="H282" s="9"/>
      <c r="I282" s="6"/>
      <c r="J282" s="12"/>
      <c r="K282" s="13"/>
      <c r="L282" s="14" t="str">
        <f t="shared" si="18"/>
        <v/>
      </c>
      <c r="M282" s="14" t="str">
        <f t="shared" si="19"/>
        <v/>
      </c>
      <c r="N282" s="14" t="str">
        <f t="shared" si="20"/>
        <v/>
      </c>
    </row>
    <row r="283" spans="1:14" x14ac:dyDescent="0.2">
      <c r="A283" s="1" t="str">
        <f t="shared" si="17"/>
        <v/>
      </c>
      <c r="B283" s="9"/>
      <c r="C283" s="10" t="str">
        <f>IF(B283="","",COUNTIF(INDEX($B:$B,5):B283,B283))</f>
        <v/>
      </c>
      <c r="D283" s="11"/>
      <c r="E283" s="6"/>
      <c r="F283" s="6"/>
      <c r="G283" s="6"/>
      <c r="H283" s="9"/>
      <c r="I283" s="6"/>
      <c r="J283" s="12"/>
      <c r="K283" s="13"/>
      <c r="L283" s="14" t="str">
        <f t="shared" si="18"/>
        <v/>
      </c>
      <c r="M283" s="14" t="str">
        <f t="shared" si="19"/>
        <v/>
      </c>
      <c r="N283" s="14" t="str">
        <f t="shared" si="20"/>
        <v/>
      </c>
    </row>
    <row r="284" spans="1:14" x14ac:dyDescent="0.2">
      <c r="A284" s="1" t="str">
        <f t="shared" si="17"/>
        <v/>
      </c>
      <c r="B284" s="9"/>
      <c r="C284" s="10" t="str">
        <f>IF(B284="","",COUNTIF(INDEX($B:$B,5):B284,B284))</f>
        <v/>
      </c>
      <c r="D284" s="11"/>
      <c r="E284" s="6"/>
      <c r="F284" s="6"/>
      <c r="G284" s="6"/>
      <c r="H284" s="9"/>
      <c r="I284" s="6"/>
      <c r="J284" s="12"/>
      <c r="K284" s="13"/>
      <c r="L284" s="14" t="str">
        <f t="shared" si="18"/>
        <v/>
      </c>
      <c r="M284" s="14" t="str">
        <f t="shared" si="19"/>
        <v/>
      </c>
      <c r="N284" s="14" t="str">
        <f t="shared" si="20"/>
        <v/>
      </c>
    </row>
    <row r="285" spans="1:14" x14ac:dyDescent="0.2">
      <c r="A285" s="1" t="str">
        <f t="shared" si="17"/>
        <v/>
      </c>
      <c r="B285" s="9"/>
      <c r="C285" s="10" t="str">
        <f>IF(B285="","",COUNTIF(INDEX($B:$B,5):B285,B285))</f>
        <v/>
      </c>
      <c r="D285" s="11"/>
      <c r="E285" s="6"/>
      <c r="F285" s="6"/>
      <c r="G285" s="6"/>
      <c r="H285" s="9"/>
      <c r="I285" s="6"/>
      <c r="J285" s="12"/>
      <c r="K285" s="13"/>
      <c r="L285" s="14" t="str">
        <f t="shared" si="18"/>
        <v/>
      </c>
      <c r="M285" s="14" t="str">
        <f t="shared" si="19"/>
        <v/>
      </c>
      <c r="N285" s="14" t="str">
        <f t="shared" si="20"/>
        <v/>
      </c>
    </row>
    <row r="286" spans="1:14" x14ac:dyDescent="0.2">
      <c r="A286" s="1" t="str">
        <f t="shared" si="17"/>
        <v/>
      </c>
      <c r="B286" s="9"/>
      <c r="C286" s="10" t="str">
        <f>IF(B286="","",COUNTIF(INDEX($B:$B,5):B286,B286))</f>
        <v/>
      </c>
      <c r="D286" s="11"/>
      <c r="E286" s="6"/>
      <c r="F286" s="6"/>
      <c r="G286" s="6"/>
      <c r="H286" s="9"/>
      <c r="I286" s="6"/>
      <c r="J286" s="12"/>
      <c r="K286" s="13"/>
      <c r="L286" s="14" t="str">
        <f t="shared" si="18"/>
        <v/>
      </c>
      <c r="M286" s="14" t="str">
        <f t="shared" si="19"/>
        <v/>
      </c>
      <c r="N286" s="14" t="str">
        <f t="shared" si="20"/>
        <v/>
      </c>
    </row>
    <row r="287" spans="1:14" x14ac:dyDescent="0.2">
      <c r="A287" s="1" t="str">
        <f t="shared" si="17"/>
        <v/>
      </c>
      <c r="B287" s="9"/>
      <c r="C287" s="10" t="str">
        <f>IF(B287="","",COUNTIF(INDEX($B:$B,5):B287,B287))</f>
        <v/>
      </c>
      <c r="D287" s="11"/>
      <c r="E287" s="6"/>
      <c r="F287" s="6"/>
      <c r="G287" s="6"/>
      <c r="H287" s="9"/>
      <c r="I287" s="6"/>
      <c r="J287" s="12"/>
      <c r="K287" s="13"/>
      <c r="L287" s="14" t="str">
        <f t="shared" si="18"/>
        <v/>
      </c>
      <c r="M287" s="14" t="str">
        <f t="shared" si="19"/>
        <v/>
      </c>
      <c r="N287" s="14" t="str">
        <f t="shared" si="20"/>
        <v/>
      </c>
    </row>
    <row r="288" spans="1:14" x14ac:dyDescent="0.2">
      <c r="A288" s="1" t="str">
        <f t="shared" si="17"/>
        <v/>
      </c>
      <c r="B288" s="9"/>
      <c r="C288" s="10" t="str">
        <f>IF(B288="","",COUNTIF(INDEX($B:$B,5):B288,B288))</f>
        <v/>
      </c>
      <c r="D288" s="11"/>
      <c r="E288" s="6"/>
      <c r="F288" s="6"/>
      <c r="G288" s="6"/>
      <c r="H288" s="9"/>
      <c r="I288" s="6"/>
      <c r="J288" s="12"/>
      <c r="K288" s="13"/>
      <c r="L288" s="14" t="str">
        <f t="shared" si="18"/>
        <v/>
      </c>
      <c r="M288" s="14" t="str">
        <f t="shared" si="19"/>
        <v/>
      </c>
      <c r="N288" s="14" t="str">
        <f t="shared" si="20"/>
        <v/>
      </c>
    </row>
    <row r="289" spans="1:14" x14ac:dyDescent="0.2">
      <c r="A289" s="1" t="str">
        <f t="shared" si="17"/>
        <v/>
      </c>
      <c r="B289" s="9"/>
      <c r="C289" s="10" t="str">
        <f>IF(B289="","",COUNTIF(INDEX($B:$B,5):B289,B289))</f>
        <v/>
      </c>
      <c r="D289" s="11"/>
      <c r="E289" s="6"/>
      <c r="F289" s="6"/>
      <c r="G289" s="6"/>
      <c r="H289" s="9"/>
      <c r="I289" s="6"/>
      <c r="J289" s="12"/>
      <c r="K289" s="13"/>
      <c r="L289" s="14" t="str">
        <f t="shared" si="18"/>
        <v/>
      </c>
      <c r="M289" s="14" t="str">
        <f t="shared" si="19"/>
        <v/>
      </c>
      <c r="N289" s="14" t="str">
        <f t="shared" si="20"/>
        <v/>
      </c>
    </row>
    <row r="290" spans="1:14" x14ac:dyDescent="0.2">
      <c r="A290" s="1" t="str">
        <f t="shared" si="17"/>
        <v/>
      </c>
      <c r="B290" s="9"/>
      <c r="C290" s="10" t="str">
        <f>IF(B290="","",COUNTIF(INDEX($B:$B,5):B290,B290))</f>
        <v/>
      </c>
      <c r="D290" s="11"/>
      <c r="E290" s="6"/>
      <c r="F290" s="6"/>
      <c r="G290" s="6"/>
      <c r="H290" s="9"/>
      <c r="I290" s="6"/>
      <c r="J290" s="12"/>
      <c r="K290" s="13"/>
      <c r="L290" s="14" t="str">
        <f t="shared" si="18"/>
        <v/>
      </c>
      <c r="M290" s="14" t="str">
        <f t="shared" si="19"/>
        <v/>
      </c>
      <c r="N290" s="14" t="str">
        <f t="shared" si="20"/>
        <v/>
      </c>
    </row>
    <row r="291" spans="1:14" x14ac:dyDescent="0.2">
      <c r="A291" s="1" t="str">
        <f t="shared" si="17"/>
        <v/>
      </c>
      <c r="B291" s="9"/>
      <c r="C291" s="10" t="str">
        <f>IF(B291="","",COUNTIF(INDEX($B:$B,5):B291,B291))</f>
        <v/>
      </c>
      <c r="D291" s="11"/>
      <c r="E291" s="6"/>
      <c r="F291" s="6"/>
      <c r="G291" s="6"/>
      <c r="H291" s="9"/>
      <c r="I291" s="6"/>
      <c r="J291" s="12"/>
      <c r="K291" s="13"/>
      <c r="L291" s="14" t="str">
        <f t="shared" si="18"/>
        <v/>
      </c>
      <c r="M291" s="14" t="str">
        <f t="shared" si="19"/>
        <v/>
      </c>
      <c r="N291" s="14" t="str">
        <f t="shared" si="20"/>
        <v/>
      </c>
    </row>
    <row r="292" spans="1:14" x14ac:dyDescent="0.2">
      <c r="A292" s="1" t="str">
        <f t="shared" si="17"/>
        <v/>
      </c>
      <c r="B292" s="9"/>
      <c r="C292" s="10" t="str">
        <f>IF(B292="","",COUNTIF(INDEX($B:$B,5):B292,B292))</f>
        <v/>
      </c>
      <c r="D292" s="11"/>
      <c r="E292" s="6"/>
      <c r="F292" s="6"/>
      <c r="G292" s="6"/>
      <c r="H292" s="9"/>
      <c r="I292" s="6"/>
      <c r="J292" s="12"/>
      <c r="K292" s="13"/>
      <c r="L292" s="14" t="str">
        <f t="shared" si="18"/>
        <v/>
      </c>
      <c r="M292" s="14" t="str">
        <f t="shared" si="19"/>
        <v/>
      </c>
      <c r="N292" s="14" t="str">
        <f t="shared" si="20"/>
        <v/>
      </c>
    </row>
    <row r="293" spans="1:14" x14ac:dyDescent="0.2">
      <c r="A293" s="1" t="str">
        <f t="shared" si="17"/>
        <v/>
      </c>
      <c r="B293" s="9"/>
      <c r="C293" s="10" t="str">
        <f>IF(B293="","",COUNTIF(INDEX($B:$B,5):B293,B293))</f>
        <v/>
      </c>
      <c r="D293" s="11"/>
      <c r="E293" s="6"/>
      <c r="F293" s="6"/>
      <c r="G293" s="6"/>
      <c r="H293" s="9"/>
      <c r="I293" s="6"/>
      <c r="J293" s="12"/>
      <c r="K293" s="13"/>
      <c r="L293" s="14" t="str">
        <f t="shared" si="18"/>
        <v/>
      </c>
      <c r="M293" s="14" t="str">
        <f t="shared" si="19"/>
        <v/>
      </c>
      <c r="N293" s="14" t="str">
        <f t="shared" si="20"/>
        <v/>
      </c>
    </row>
    <row r="294" spans="1:14" x14ac:dyDescent="0.2">
      <c r="A294" s="1" t="str">
        <f t="shared" si="17"/>
        <v/>
      </c>
      <c r="B294" s="9"/>
      <c r="C294" s="10" t="str">
        <f>IF(B294="","",COUNTIF(INDEX($B:$B,5):B294,B294))</f>
        <v/>
      </c>
      <c r="D294" s="11"/>
      <c r="E294" s="6"/>
      <c r="F294" s="6"/>
      <c r="G294" s="6"/>
      <c r="H294" s="9"/>
      <c r="I294" s="6"/>
      <c r="J294" s="12"/>
      <c r="K294" s="13"/>
      <c r="L294" s="14" t="str">
        <f t="shared" si="18"/>
        <v/>
      </c>
      <c r="M294" s="14" t="str">
        <f t="shared" si="19"/>
        <v/>
      </c>
      <c r="N294" s="14" t="str">
        <f t="shared" si="20"/>
        <v/>
      </c>
    </row>
    <row r="295" spans="1:14" x14ac:dyDescent="0.2">
      <c r="A295" s="1" t="str">
        <f t="shared" si="17"/>
        <v/>
      </c>
      <c r="B295" s="9"/>
      <c r="C295" s="10" t="str">
        <f>IF(B295="","",COUNTIF(INDEX($B:$B,5):B295,B295))</f>
        <v/>
      </c>
      <c r="D295" s="11"/>
      <c r="E295" s="6"/>
      <c r="F295" s="6"/>
      <c r="G295" s="6"/>
      <c r="H295" s="9"/>
      <c r="I295" s="6"/>
      <c r="J295" s="12"/>
      <c r="K295" s="13"/>
      <c r="L295" s="14" t="str">
        <f t="shared" si="18"/>
        <v/>
      </c>
      <c r="M295" s="14" t="str">
        <f t="shared" si="19"/>
        <v/>
      </c>
      <c r="N295" s="14" t="str">
        <f t="shared" si="20"/>
        <v/>
      </c>
    </row>
    <row r="296" spans="1:14" x14ac:dyDescent="0.2">
      <c r="A296" s="1" t="str">
        <f t="shared" si="17"/>
        <v/>
      </c>
      <c r="B296" s="9"/>
      <c r="C296" s="10" t="str">
        <f>IF(B296="","",COUNTIF(INDEX($B:$B,5):B296,B296))</f>
        <v/>
      </c>
      <c r="D296" s="11"/>
      <c r="E296" s="6"/>
      <c r="F296" s="6"/>
      <c r="G296" s="6"/>
      <c r="H296" s="9"/>
      <c r="I296" s="6"/>
      <c r="J296" s="12"/>
      <c r="K296" s="13"/>
      <c r="L296" s="14" t="str">
        <f t="shared" si="18"/>
        <v/>
      </c>
      <c r="M296" s="14" t="str">
        <f t="shared" si="19"/>
        <v/>
      </c>
      <c r="N296" s="14" t="str">
        <f t="shared" si="20"/>
        <v/>
      </c>
    </row>
    <row r="297" spans="1:14" x14ac:dyDescent="0.2">
      <c r="A297" s="1" t="str">
        <f t="shared" si="17"/>
        <v/>
      </c>
      <c r="B297" s="9"/>
      <c r="C297" s="10" t="str">
        <f>IF(B297="","",COUNTIF(INDEX($B:$B,5):B297,B297))</f>
        <v/>
      </c>
      <c r="D297" s="11"/>
      <c r="E297" s="6"/>
      <c r="F297" s="6"/>
      <c r="G297" s="6"/>
      <c r="H297" s="9"/>
      <c r="I297" s="6"/>
      <c r="J297" s="12"/>
      <c r="K297" s="13"/>
      <c r="L297" s="14" t="str">
        <f t="shared" si="18"/>
        <v/>
      </c>
      <c r="M297" s="14" t="str">
        <f t="shared" si="19"/>
        <v/>
      </c>
      <c r="N297" s="14" t="str">
        <f t="shared" si="20"/>
        <v/>
      </c>
    </row>
    <row r="298" spans="1:14" x14ac:dyDescent="0.2">
      <c r="A298" s="1" t="str">
        <f t="shared" si="17"/>
        <v/>
      </c>
      <c r="B298" s="9"/>
      <c r="C298" s="10" t="str">
        <f>IF(B298="","",COUNTIF(INDEX($B:$B,5):B298,B298))</f>
        <v/>
      </c>
      <c r="D298" s="11"/>
      <c r="E298" s="6"/>
      <c r="F298" s="6"/>
      <c r="G298" s="6"/>
      <c r="H298" s="9"/>
      <c r="I298" s="6"/>
      <c r="J298" s="12"/>
      <c r="K298" s="13"/>
      <c r="L298" s="14" t="str">
        <f t="shared" si="18"/>
        <v/>
      </c>
      <c r="M298" s="14" t="str">
        <f t="shared" si="19"/>
        <v/>
      </c>
      <c r="N298" s="14" t="str">
        <f t="shared" si="20"/>
        <v/>
      </c>
    </row>
    <row r="299" spans="1:14" x14ac:dyDescent="0.2">
      <c r="A299" s="1" t="str">
        <f t="shared" si="17"/>
        <v/>
      </c>
      <c r="B299" s="9"/>
      <c r="C299" s="10" t="str">
        <f>IF(B299="","",COUNTIF(INDEX($B:$B,5):B299,B299))</f>
        <v/>
      </c>
      <c r="D299" s="11"/>
      <c r="E299" s="6"/>
      <c r="F299" s="6"/>
      <c r="G299" s="6"/>
      <c r="H299" s="9"/>
      <c r="I299" s="6"/>
      <c r="J299" s="12"/>
      <c r="K299" s="13"/>
      <c r="L299" s="14" t="str">
        <f t="shared" si="18"/>
        <v/>
      </c>
      <c r="M299" s="14" t="str">
        <f t="shared" si="19"/>
        <v/>
      </c>
      <c r="N299" s="14" t="str">
        <f t="shared" si="20"/>
        <v/>
      </c>
    </row>
    <row r="300" spans="1:14" x14ac:dyDescent="0.2">
      <c r="A300" s="1" t="str">
        <f t="shared" si="17"/>
        <v/>
      </c>
      <c r="B300" s="9"/>
      <c r="C300" s="10" t="str">
        <f>IF(B300="","",COUNTIF(INDEX($B:$B,5):B300,B300))</f>
        <v/>
      </c>
      <c r="D300" s="11"/>
      <c r="E300" s="6"/>
      <c r="F300" s="6"/>
      <c r="G300" s="6"/>
      <c r="H300" s="9"/>
      <c r="I300" s="6"/>
      <c r="J300" s="12"/>
      <c r="K300" s="13"/>
      <c r="L300" s="14" t="str">
        <f t="shared" si="18"/>
        <v/>
      </c>
      <c r="M300" s="14" t="str">
        <f t="shared" si="19"/>
        <v/>
      </c>
      <c r="N300" s="14" t="str">
        <f t="shared" si="20"/>
        <v/>
      </c>
    </row>
    <row r="301" spans="1:14" x14ac:dyDescent="0.2">
      <c r="A301" s="1" t="str">
        <f t="shared" si="17"/>
        <v/>
      </c>
      <c r="B301" s="9"/>
      <c r="C301" s="10" t="str">
        <f>IF(B301="","",COUNTIF(INDEX($B:$B,5):B301,B301))</f>
        <v/>
      </c>
      <c r="D301" s="11"/>
      <c r="E301" s="6"/>
      <c r="F301" s="6"/>
      <c r="G301" s="6"/>
      <c r="H301" s="9"/>
      <c r="I301" s="6"/>
      <c r="J301" s="12"/>
      <c r="K301" s="13"/>
      <c r="L301" s="14" t="str">
        <f t="shared" si="18"/>
        <v/>
      </c>
      <c r="M301" s="14" t="str">
        <f t="shared" si="19"/>
        <v/>
      </c>
      <c r="N301" s="14" t="str">
        <f t="shared" si="20"/>
        <v/>
      </c>
    </row>
    <row r="302" spans="1:14" x14ac:dyDescent="0.2">
      <c r="A302" s="1" t="str">
        <f t="shared" si="17"/>
        <v/>
      </c>
      <c r="B302" s="9"/>
      <c r="C302" s="10" t="str">
        <f>IF(B302="","",COUNTIF(INDEX($B:$B,5):B302,B302))</f>
        <v/>
      </c>
      <c r="D302" s="11"/>
      <c r="E302" s="6"/>
      <c r="F302" s="6"/>
      <c r="G302" s="6"/>
      <c r="H302" s="9"/>
      <c r="I302" s="6"/>
      <c r="J302" s="12"/>
      <c r="K302" s="13"/>
      <c r="L302" s="14" t="str">
        <f t="shared" si="18"/>
        <v/>
      </c>
      <c r="M302" s="14" t="str">
        <f t="shared" si="19"/>
        <v/>
      </c>
      <c r="N302" s="14" t="str">
        <f t="shared" si="20"/>
        <v/>
      </c>
    </row>
    <row r="303" spans="1:14" x14ac:dyDescent="0.2">
      <c r="A303" s="1" t="str">
        <f t="shared" si="17"/>
        <v/>
      </c>
      <c r="B303" s="9"/>
      <c r="C303" s="10" t="str">
        <f>IF(B303="","",COUNTIF(INDEX($B:$B,5):B303,B303))</f>
        <v/>
      </c>
      <c r="D303" s="11"/>
      <c r="E303" s="6"/>
      <c r="F303" s="6"/>
      <c r="G303" s="6"/>
      <c r="H303" s="9"/>
      <c r="I303" s="6"/>
      <c r="J303" s="12"/>
      <c r="K303" s="13"/>
      <c r="L303" s="14" t="str">
        <f t="shared" si="18"/>
        <v/>
      </c>
      <c r="M303" s="14" t="str">
        <f t="shared" si="19"/>
        <v/>
      </c>
      <c r="N303" s="14" t="str">
        <f t="shared" si="20"/>
        <v/>
      </c>
    </row>
    <row r="304" spans="1:14" x14ac:dyDescent="0.2">
      <c r="A304" s="1" t="str">
        <f t="shared" si="17"/>
        <v/>
      </c>
      <c r="B304" s="9"/>
      <c r="C304" s="10" t="str">
        <f>IF(B304="","",COUNTIF(INDEX($B:$B,5):B304,B304))</f>
        <v/>
      </c>
      <c r="D304" s="11"/>
      <c r="E304" s="6"/>
      <c r="F304" s="6"/>
      <c r="G304" s="6"/>
      <c r="H304" s="9"/>
      <c r="I304" s="6"/>
      <c r="J304" s="12"/>
      <c r="K304" s="13"/>
      <c r="L304" s="14" t="str">
        <f t="shared" si="18"/>
        <v/>
      </c>
      <c r="M304" s="14" t="str">
        <f t="shared" si="19"/>
        <v/>
      </c>
      <c r="N304" s="14" t="str">
        <f t="shared" si="20"/>
        <v/>
      </c>
    </row>
    <row r="305" spans="1:14" x14ac:dyDescent="0.2">
      <c r="A305" s="1" t="str">
        <f t="shared" si="17"/>
        <v/>
      </c>
      <c r="B305" s="9"/>
      <c r="C305" s="10" t="str">
        <f>IF(B305="","",COUNTIF(INDEX($B:$B,5):B305,B305))</f>
        <v/>
      </c>
      <c r="D305" s="11"/>
      <c r="E305" s="6"/>
      <c r="F305" s="6"/>
      <c r="G305" s="6"/>
      <c r="H305" s="9"/>
      <c r="I305" s="6"/>
      <c r="J305" s="12"/>
      <c r="K305" s="13"/>
      <c r="L305" s="14" t="str">
        <f t="shared" si="18"/>
        <v/>
      </c>
      <c r="M305" s="14" t="str">
        <f t="shared" si="19"/>
        <v/>
      </c>
      <c r="N305" s="14" t="str">
        <f t="shared" si="20"/>
        <v/>
      </c>
    </row>
    <row r="306" spans="1:14" x14ac:dyDescent="0.2">
      <c r="A306" s="1" t="str">
        <f t="shared" si="17"/>
        <v/>
      </c>
      <c r="B306" s="9"/>
      <c r="C306" s="10" t="str">
        <f>IF(B306="","",COUNTIF(INDEX($B:$B,5):B306,B306))</f>
        <v/>
      </c>
      <c r="D306" s="11"/>
      <c r="E306" s="6"/>
      <c r="F306" s="6"/>
      <c r="G306" s="6"/>
      <c r="H306" s="9"/>
      <c r="I306" s="6"/>
      <c r="J306" s="12"/>
      <c r="K306" s="13"/>
      <c r="L306" s="14" t="str">
        <f t="shared" si="18"/>
        <v/>
      </c>
      <c r="M306" s="14" t="str">
        <f t="shared" si="19"/>
        <v/>
      </c>
      <c r="N306" s="14" t="str">
        <f t="shared" si="20"/>
        <v/>
      </c>
    </row>
    <row r="307" spans="1:14" x14ac:dyDescent="0.2">
      <c r="A307" s="1" t="str">
        <f t="shared" si="17"/>
        <v/>
      </c>
      <c r="B307" s="9"/>
      <c r="C307" s="10" t="str">
        <f>IF(B307="","",COUNTIF(INDEX($B:$B,5):B307,B307))</f>
        <v/>
      </c>
      <c r="D307" s="11"/>
      <c r="E307" s="6"/>
      <c r="F307" s="6"/>
      <c r="G307" s="6"/>
      <c r="H307" s="9"/>
      <c r="I307" s="6"/>
      <c r="J307" s="12"/>
      <c r="K307" s="13"/>
      <c r="L307" s="14" t="str">
        <f t="shared" si="18"/>
        <v/>
      </c>
      <c r="M307" s="14" t="str">
        <f t="shared" si="19"/>
        <v/>
      </c>
      <c r="N307" s="14" t="str">
        <f t="shared" si="20"/>
        <v/>
      </c>
    </row>
    <row r="308" spans="1:14" x14ac:dyDescent="0.2">
      <c r="A308" s="1" t="str">
        <f t="shared" si="17"/>
        <v/>
      </c>
      <c r="B308" s="9"/>
      <c r="C308" s="10" t="str">
        <f>IF(B308="","",COUNTIF(INDEX($B:$B,5):B308,B308))</f>
        <v/>
      </c>
      <c r="D308" s="11"/>
      <c r="E308" s="6"/>
      <c r="F308" s="6"/>
      <c r="G308" s="6"/>
      <c r="H308" s="9"/>
      <c r="I308" s="6"/>
      <c r="J308" s="12"/>
      <c r="K308" s="13"/>
      <c r="L308" s="14" t="str">
        <f t="shared" si="18"/>
        <v/>
      </c>
      <c r="M308" s="14" t="str">
        <f t="shared" si="19"/>
        <v/>
      </c>
      <c r="N308" s="14" t="str">
        <f t="shared" si="20"/>
        <v/>
      </c>
    </row>
    <row r="309" spans="1:14" x14ac:dyDescent="0.2">
      <c r="A309" s="1" t="str">
        <f t="shared" si="17"/>
        <v/>
      </c>
      <c r="B309" s="9"/>
      <c r="C309" s="10" t="str">
        <f>IF(B309="","",COUNTIF(INDEX($B:$B,5):B309,B309))</f>
        <v/>
      </c>
      <c r="D309" s="11"/>
      <c r="E309" s="6"/>
      <c r="F309" s="6"/>
      <c r="G309" s="6"/>
      <c r="H309" s="9"/>
      <c r="I309" s="6"/>
      <c r="J309" s="12"/>
      <c r="K309" s="13"/>
      <c r="L309" s="14" t="str">
        <f t="shared" si="18"/>
        <v/>
      </c>
      <c r="M309" s="14" t="str">
        <f t="shared" si="19"/>
        <v/>
      </c>
      <c r="N309" s="14" t="str">
        <f t="shared" si="20"/>
        <v/>
      </c>
    </row>
    <row r="310" spans="1:14" x14ac:dyDescent="0.2">
      <c r="A310" s="1" t="str">
        <f t="shared" si="17"/>
        <v/>
      </c>
      <c r="B310" s="9"/>
      <c r="C310" s="10" t="str">
        <f>IF(B310="","",COUNTIF(INDEX($B:$B,5):B310,B310))</f>
        <v/>
      </c>
      <c r="D310" s="11"/>
      <c r="E310" s="6"/>
      <c r="F310" s="6"/>
      <c r="G310" s="6"/>
      <c r="H310" s="9"/>
      <c r="I310" s="6"/>
      <c r="J310" s="12"/>
      <c r="K310" s="13"/>
      <c r="L310" s="14" t="str">
        <f t="shared" si="18"/>
        <v/>
      </c>
      <c r="M310" s="14" t="str">
        <f t="shared" si="19"/>
        <v/>
      </c>
      <c r="N310" s="14" t="str">
        <f t="shared" si="20"/>
        <v/>
      </c>
    </row>
    <row r="311" spans="1:14" x14ac:dyDescent="0.2">
      <c r="A311" s="1" t="str">
        <f t="shared" si="17"/>
        <v/>
      </c>
      <c r="B311" s="9"/>
      <c r="C311" s="10" t="str">
        <f>IF(B311="","",COUNTIF(INDEX($B:$B,5):B311,B311))</f>
        <v/>
      </c>
      <c r="D311" s="11"/>
      <c r="E311" s="6"/>
      <c r="F311" s="6"/>
      <c r="G311" s="6"/>
      <c r="H311" s="9"/>
      <c r="I311" s="6"/>
      <c r="J311" s="12"/>
      <c r="K311" s="13"/>
      <c r="L311" s="14" t="str">
        <f t="shared" si="18"/>
        <v/>
      </c>
      <c r="M311" s="14" t="str">
        <f t="shared" si="19"/>
        <v/>
      </c>
      <c r="N311" s="14" t="str">
        <f t="shared" si="20"/>
        <v/>
      </c>
    </row>
    <row r="312" spans="1:14" x14ac:dyDescent="0.2">
      <c r="A312" s="1" t="str">
        <f t="shared" si="17"/>
        <v/>
      </c>
      <c r="B312" s="9"/>
      <c r="C312" s="10" t="str">
        <f>IF(B312="","",COUNTIF(INDEX($B:$B,5):B312,B312))</f>
        <v/>
      </c>
      <c r="D312" s="11"/>
      <c r="E312" s="6"/>
      <c r="F312" s="6"/>
      <c r="G312" s="6"/>
      <c r="H312" s="9"/>
      <c r="I312" s="6"/>
      <c r="J312" s="12"/>
      <c r="K312" s="13"/>
      <c r="L312" s="14" t="str">
        <f t="shared" si="18"/>
        <v/>
      </c>
      <c r="M312" s="14" t="str">
        <f t="shared" si="19"/>
        <v/>
      </c>
      <c r="N312" s="14" t="str">
        <f t="shared" si="20"/>
        <v/>
      </c>
    </row>
    <row r="313" spans="1:14" x14ac:dyDescent="0.2">
      <c r="A313" s="1" t="str">
        <f t="shared" si="17"/>
        <v/>
      </c>
      <c r="B313" s="9"/>
      <c r="C313" s="10" t="str">
        <f>IF(B313="","",COUNTIF(INDEX($B:$B,5):B313,B313))</f>
        <v/>
      </c>
      <c r="D313" s="11"/>
      <c r="E313" s="6"/>
      <c r="F313" s="6"/>
      <c r="G313" s="6"/>
      <c r="H313" s="9"/>
      <c r="I313" s="6"/>
      <c r="J313" s="12"/>
      <c r="K313" s="13"/>
      <c r="L313" s="14" t="str">
        <f t="shared" si="18"/>
        <v/>
      </c>
      <c r="M313" s="14" t="str">
        <f t="shared" si="19"/>
        <v/>
      </c>
      <c r="N313" s="14" t="str">
        <f t="shared" si="20"/>
        <v/>
      </c>
    </row>
    <row r="314" spans="1:14" x14ac:dyDescent="0.2">
      <c r="A314" s="1" t="str">
        <f t="shared" si="17"/>
        <v/>
      </c>
      <c r="B314" s="9"/>
      <c r="C314" s="10" t="str">
        <f>IF(B314="","",COUNTIF(INDEX($B:$B,5):B314,B314))</f>
        <v/>
      </c>
      <c r="D314" s="11"/>
      <c r="E314" s="6"/>
      <c r="F314" s="6"/>
      <c r="G314" s="6"/>
      <c r="H314" s="9"/>
      <c r="I314" s="6"/>
      <c r="J314" s="12"/>
      <c r="K314" s="13"/>
      <c r="L314" s="14" t="str">
        <f t="shared" si="18"/>
        <v/>
      </c>
      <c r="M314" s="14" t="str">
        <f t="shared" si="19"/>
        <v/>
      </c>
      <c r="N314" s="14" t="str">
        <f t="shared" si="20"/>
        <v/>
      </c>
    </row>
    <row r="315" spans="1:14" x14ac:dyDescent="0.2">
      <c r="A315" s="1" t="str">
        <f t="shared" si="17"/>
        <v/>
      </c>
      <c r="B315" s="9"/>
      <c r="C315" s="10" t="str">
        <f>IF(B315="","",COUNTIF(INDEX($B:$B,5):B315,B315))</f>
        <v/>
      </c>
      <c r="D315" s="11"/>
      <c r="E315" s="6"/>
      <c r="F315" s="6"/>
      <c r="G315" s="6"/>
      <c r="H315" s="9"/>
      <c r="I315" s="6"/>
      <c r="J315" s="12"/>
      <c r="K315" s="13"/>
      <c r="L315" s="14" t="str">
        <f t="shared" si="18"/>
        <v/>
      </c>
      <c r="M315" s="14" t="str">
        <f t="shared" si="19"/>
        <v/>
      </c>
      <c r="N315" s="14" t="str">
        <f t="shared" si="20"/>
        <v/>
      </c>
    </row>
    <row r="316" spans="1:14" x14ac:dyDescent="0.2">
      <c r="A316" s="1" t="str">
        <f t="shared" si="17"/>
        <v/>
      </c>
      <c r="B316" s="9"/>
      <c r="C316" s="10" t="str">
        <f>IF(B316="","",COUNTIF(INDEX($B:$B,5):B316,B316))</f>
        <v/>
      </c>
      <c r="D316" s="11"/>
      <c r="E316" s="6"/>
      <c r="F316" s="6"/>
      <c r="G316" s="6"/>
      <c r="H316" s="9"/>
      <c r="I316" s="6"/>
      <c r="J316" s="12"/>
      <c r="K316" s="13"/>
      <c r="L316" s="14" t="str">
        <f t="shared" si="18"/>
        <v/>
      </c>
      <c r="M316" s="14" t="str">
        <f t="shared" si="19"/>
        <v/>
      </c>
      <c r="N316" s="14" t="str">
        <f t="shared" si="20"/>
        <v/>
      </c>
    </row>
    <row r="317" spans="1:14" x14ac:dyDescent="0.2">
      <c r="A317" s="1" t="str">
        <f t="shared" si="17"/>
        <v/>
      </c>
      <c r="B317" s="9"/>
      <c r="C317" s="10" t="str">
        <f>IF(B317="","",COUNTIF(INDEX($B:$B,5):B317,B317))</f>
        <v/>
      </c>
      <c r="D317" s="11"/>
      <c r="E317" s="6"/>
      <c r="F317" s="6"/>
      <c r="G317" s="6"/>
      <c r="H317" s="9"/>
      <c r="I317" s="6"/>
      <c r="J317" s="12"/>
      <c r="K317" s="13"/>
      <c r="L317" s="14" t="str">
        <f t="shared" si="18"/>
        <v/>
      </c>
      <c r="M317" s="14" t="str">
        <f t="shared" si="19"/>
        <v/>
      </c>
      <c r="N317" s="14" t="str">
        <f t="shared" si="20"/>
        <v/>
      </c>
    </row>
    <row r="318" spans="1:14" x14ac:dyDescent="0.2">
      <c r="A318" s="1" t="str">
        <f t="shared" si="17"/>
        <v/>
      </c>
      <c r="B318" s="9"/>
      <c r="C318" s="10" t="str">
        <f>IF(B318="","",COUNTIF(INDEX($B:$B,5):B318,B318))</f>
        <v/>
      </c>
      <c r="D318" s="11"/>
      <c r="E318" s="6"/>
      <c r="F318" s="6"/>
      <c r="G318" s="6"/>
      <c r="H318" s="9"/>
      <c r="I318" s="6"/>
      <c r="J318" s="12"/>
      <c r="K318" s="13"/>
      <c r="L318" s="14" t="str">
        <f t="shared" si="18"/>
        <v/>
      </c>
      <c r="M318" s="14" t="str">
        <f t="shared" si="19"/>
        <v/>
      </c>
      <c r="N318" s="14" t="str">
        <f t="shared" si="20"/>
        <v/>
      </c>
    </row>
    <row r="319" spans="1:14" x14ac:dyDescent="0.2">
      <c r="A319" s="1" t="str">
        <f t="shared" si="17"/>
        <v/>
      </c>
      <c r="B319" s="9"/>
      <c r="C319" s="10" t="str">
        <f>IF(B319="","",COUNTIF(INDEX($B:$B,5):B319,B319))</f>
        <v/>
      </c>
      <c r="D319" s="11"/>
      <c r="E319" s="6"/>
      <c r="F319" s="6"/>
      <c r="G319" s="6"/>
      <c r="H319" s="9"/>
      <c r="I319" s="6"/>
      <c r="J319" s="12"/>
      <c r="K319" s="13"/>
      <c r="L319" s="14" t="str">
        <f t="shared" si="18"/>
        <v/>
      </c>
      <c r="M319" s="14" t="str">
        <f t="shared" si="19"/>
        <v/>
      </c>
      <c r="N319" s="14" t="str">
        <f t="shared" si="20"/>
        <v/>
      </c>
    </row>
    <row r="320" spans="1:14" x14ac:dyDescent="0.2">
      <c r="A320" s="1" t="str">
        <f t="shared" si="17"/>
        <v/>
      </c>
      <c r="B320" s="9"/>
      <c r="C320" s="10" t="str">
        <f>IF(B320="","",COUNTIF(INDEX($B:$B,5):B320,B320))</f>
        <v/>
      </c>
      <c r="D320" s="11"/>
      <c r="E320" s="6"/>
      <c r="F320" s="6"/>
      <c r="G320" s="6"/>
      <c r="H320" s="9"/>
      <c r="I320" s="6"/>
      <c r="J320" s="12"/>
      <c r="K320" s="13"/>
      <c r="L320" s="14" t="str">
        <f t="shared" si="18"/>
        <v/>
      </c>
      <c r="M320" s="14" t="str">
        <f t="shared" si="19"/>
        <v/>
      </c>
      <c r="N320" s="14" t="str">
        <f t="shared" si="20"/>
        <v/>
      </c>
    </row>
    <row r="321" spans="1:14" x14ac:dyDescent="0.2">
      <c r="A321" s="1" t="str">
        <f t="shared" si="17"/>
        <v/>
      </c>
      <c r="B321" s="9"/>
      <c r="C321" s="10" t="str">
        <f>IF(B321="","",COUNTIF(INDEX($B:$B,5):B321,B321))</f>
        <v/>
      </c>
      <c r="D321" s="11"/>
      <c r="E321" s="6"/>
      <c r="F321" s="6"/>
      <c r="G321" s="6"/>
      <c r="H321" s="9"/>
      <c r="I321" s="6"/>
      <c r="J321" s="12"/>
      <c r="K321" s="13"/>
      <c r="L321" s="14" t="str">
        <f t="shared" si="18"/>
        <v/>
      </c>
      <c r="M321" s="14" t="str">
        <f t="shared" si="19"/>
        <v/>
      </c>
      <c r="N321" s="14" t="str">
        <f t="shared" si="20"/>
        <v/>
      </c>
    </row>
    <row r="322" spans="1:14" x14ac:dyDescent="0.2">
      <c r="A322" s="1" t="str">
        <f t="shared" si="17"/>
        <v/>
      </c>
      <c r="B322" s="9"/>
      <c r="C322" s="10" t="str">
        <f>IF(B322="","",COUNTIF(INDEX($B:$B,5):B322,B322))</f>
        <v/>
      </c>
      <c r="D322" s="11"/>
      <c r="E322" s="6"/>
      <c r="F322" s="6"/>
      <c r="G322" s="6"/>
      <c r="H322" s="9"/>
      <c r="I322" s="6"/>
      <c r="J322" s="12"/>
      <c r="K322" s="13"/>
      <c r="L322" s="14" t="str">
        <f t="shared" si="18"/>
        <v/>
      </c>
      <c r="M322" s="14" t="str">
        <f t="shared" si="19"/>
        <v/>
      </c>
      <c r="N322" s="14" t="str">
        <f t="shared" si="20"/>
        <v/>
      </c>
    </row>
    <row r="323" spans="1:14" x14ac:dyDescent="0.2">
      <c r="A323" s="1" t="str">
        <f t="shared" si="17"/>
        <v/>
      </c>
      <c r="B323" s="9"/>
      <c r="C323" s="10" t="str">
        <f>IF(B323="","",COUNTIF(INDEX($B:$B,5):B323,B323))</f>
        <v/>
      </c>
      <c r="D323" s="11"/>
      <c r="E323" s="6"/>
      <c r="F323" s="6"/>
      <c r="G323" s="6"/>
      <c r="H323" s="9"/>
      <c r="I323" s="6"/>
      <c r="J323" s="12"/>
      <c r="K323" s="13"/>
      <c r="L323" s="14" t="str">
        <f t="shared" si="18"/>
        <v/>
      </c>
      <c r="M323" s="14" t="str">
        <f t="shared" si="19"/>
        <v/>
      </c>
      <c r="N323" s="14" t="str">
        <f t="shared" si="20"/>
        <v/>
      </c>
    </row>
    <row r="324" spans="1:14" x14ac:dyDescent="0.2">
      <c r="A324" s="1" t="str">
        <f t="shared" si="17"/>
        <v/>
      </c>
      <c r="B324" s="9"/>
      <c r="C324" s="10" t="str">
        <f>IF(B324="","",COUNTIF(INDEX($B:$B,5):B324,B324))</f>
        <v/>
      </c>
      <c r="D324" s="11"/>
      <c r="E324" s="6"/>
      <c r="F324" s="6"/>
      <c r="G324" s="6"/>
      <c r="H324" s="9"/>
      <c r="I324" s="6"/>
      <c r="J324" s="12"/>
      <c r="K324" s="13"/>
      <c r="L324" s="14" t="str">
        <f t="shared" si="18"/>
        <v/>
      </c>
      <c r="M324" s="14" t="str">
        <f t="shared" si="19"/>
        <v/>
      </c>
      <c r="N324" s="14" t="str">
        <f t="shared" si="20"/>
        <v/>
      </c>
    </row>
    <row r="325" spans="1:14" x14ac:dyDescent="0.2">
      <c r="A325" s="1" t="str">
        <f t="shared" ref="A325:A388" si="21">IF(B325="","",B325&amp;"|"&amp;C325)</f>
        <v/>
      </c>
      <c r="B325" s="9"/>
      <c r="C325" s="10" t="str">
        <f>IF(B325="","",COUNTIF(INDEX($B:$B,5):B325,B325))</f>
        <v/>
      </c>
      <c r="D325" s="11"/>
      <c r="E325" s="6"/>
      <c r="F325" s="6"/>
      <c r="G325" s="6"/>
      <c r="H325" s="9"/>
      <c r="I325" s="6"/>
      <c r="J325" s="12"/>
      <c r="K325" s="13"/>
      <c r="L325" s="14" t="str">
        <f t="shared" ref="L325:L388" si="22">IF(OR(I325="",J325=""),"",ROUND(I325*J325,2))</f>
        <v/>
      </c>
      <c r="M325" s="14" t="str">
        <f t="shared" ref="M325:M388" si="23">IF(L325="","",ROUND(L325*K325,2))</f>
        <v/>
      </c>
      <c r="N325" s="14" t="str">
        <f t="shared" ref="N325:N388" si="24">IF(L325="","",L325+M325)</f>
        <v/>
      </c>
    </row>
    <row r="326" spans="1:14" x14ac:dyDescent="0.2">
      <c r="A326" s="1" t="str">
        <f t="shared" si="21"/>
        <v/>
      </c>
      <c r="B326" s="9"/>
      <c r="C326" s="10" t="str">
        <f>IF(B326="","",COUNTIF(INDEX($B:$B,5):B326,B326))</f>
        <v/>
      </c>
      <c r="D326" s="11"/>
      <c r="E326" s="6"/>
      <c r="F326" s="6"/>
      <c r="G326" s="6"/>
      <c r="H326" s="9"/>
      <c r="I326" s="6"/>
      <c r="J326" s="12"/>
      <c r="K326" s="13"/>
      <c r="L326" s="14" t="str">
        <f t="shared" si="22"/>
        <v/>
      </c>
      <c r="M326" s="14" t="str">
        <f t="shared" si="23"/>
        <v/>
      </c>
      <c r="N326" s="14" t="str">
        <f t="shared" si="24"/>
        <v/>
      </c>
    </row>
    <row r="327" spans="1:14" x14ac:dyDescent="0.2">
      <c r="A327" s="1" t="str">
        <f t="shared" si="21"/>
        <v/>
      </c>
      <c r="B327" s="9"/>
      <c r="C327" s="10" t="str">
        <f>IF(B327="","",COUNTIF(INDEX($B:$B,5):B327,B327))</f>
        <v/>
      </c>
      <c r="D327" s="11"/>
      <c r="E327" s="6"/>
      <c r="F327" s="6"/>
      <c r="G327" s="6"/>
      <c r="H327" s="9"/>
      <c r="I327" s="6"/>
      <c r="J327" s="12"/>
      <c r="K327" s="13"/>
      <c r="L327" s="14" t="str">
        <f t="shared" si="22"/>
        <v/>
      </c>
      <c r="M327" s="14" t="str">
        <f t="shared" si="23"/>
        <v/>
      </c>
      <c r="N327" s="14" t="str">
        <f t="shared" si="24"/>
        <v/>
      </c>
    </row>
    <row r="328" spans="1:14" x14ac:dyDescent="0.2">
      <c r="A328" s="1" t="str">
        <f t="shared" si="21"/>
        <v/>
      </c>
      <c r="B328" s="9"/>
      <c r="C328" s="10" t="str">
        <f>IF(B328="","",COUNTIF(INDEX($B:$B,5):B328,B328))</f>
        <v/>
      </c>
      <c r="D328" s="11"/>
      <c r="E328" s="6"/>
      <c r="F328" s="6"/>
      <c r="G328" s="6"/>
      <c r="H328" s="9"/>
      <c r="I328" s="6"/>
      <c r="J328" s="12"/>
      <c r="K328" s="13"/>
      <c r="L328" s="14" t="str">
        <f t="shared" si="22"/>
        <v/>
      </c>
      <c r="M328" s="14" t="str">
        <f t="shared" si="23"/>
        <v/>
      </c>
      <c r="N328" s="14" t="str">
        <f t="shared" si="24"/>
        <v/>
      </c>
    </row>
    <row r="329" spans="1:14" x14ac:dyDescent="0.2">
      <c r="A329" s="1" t="str">
        <f t="shared" si="21"/>
        <v/>
      </c>
      <c r="B329" s="9"/>
      <c r="C329" s="10" t="str">
        <f>IF(B329="","",COUNTIF(INDEX($B:$B,5):B329,B329))</f>
        <v/>
      </c>
      <c r="D329" s="11"/>
      <c r="E329" s="6"/>
      <c r="F329" s="6"/>
      <c r="G329" s="6"/>
      <c r="H329" s="9"/>
      <c r="I329" s="6"/>
      <c r="J329" s="12"/>
      <c r="K329" s="13"/>
      <c r="L329" s="14" t="str">
        <f t="shared" si="22"/>
        <v/>
      </c>
      <c r="M329" s="14" t="str">
        <f t="shared" si="23"/>
        <v/>
      </c>
      <c r="N329" s="14" t="str">
        <f t="shared" si="24"/>
        <v/>
      </c>
    </row>
    <row r="330" spans="1:14" x14ac:dyDescent="0.2">
      <c r="A330" s="1" t="str">
        <f t="shared" si="21"/>
        <v/>
      </c>
      <c r="B330" s="9"/>
      <c r="C330" s="10" t="str">
        <f>IF(B330="","",COUNTIF(INDEX($B:$B,5):B330,B330))</f>
        <v/>
      </c>
      <c r="D330" s="11"/>
      <c r="E330" s="6"/>
      <c r="F330" s="6"/>
      <c r="G330" s="6"/>
      <c r="H330" s="9"/>
      <c r="I330" s="6"/>
      <c r="J330" s="12"/>
      <c r="K330" s="13"/>
      <c r="L330" s="14" t="str">
        <f t="shared" si="22"/>
        <v/>
      </c>
      <c r="M330" s="14" t="str">
        <f t="shared" si="23"/>
        <v/>
      </c>
      <c r="N330" s="14" t="str">
        <f t="shared" si="24"/>
        <v/>
      </c>
    </row>
    <row r="331" spans="1:14" x14ac:dyDescent="0.2">
      <c r="A331" s="1" t="str">
        <f t="shared" si="21"/>
        <v/>
      </c>
      <c r="B331" s="9"/>
      <c r="C331" s="10" t="str">
        <f>IF(B331="","",COUNTIF(INDEX($B:$B,5):B331,B331))</f>
        <v/>
      </c>
      <c r="D331" s="11"/>
      <c r="E331" s="6"/>
      <c r="F331" s="6"/>
      <c r="G331" s="6"/>
      <c r="H331" s="9"/>
      <c r="I331" s="6"/>
      <c r="J331" s="12"/>
      <c r="K331" s="13"/>
      <c r="L331" s="14" t="str">
        <f t="shared" si="22"/>
        <v/>
      </c>
      <c r="M331" s="14" t="str">
        <f t="shared" si="23"/>
        <v/>
      </c>
      <c r="N331" s="14" t="str">
        <f t="shared" si="24"/>
        <v/>
      </c>
    </row>
    <row r="332" spans="1:14" x14ac:dyDescent="0.2">
      <c r="A332" s="1" t="str">
        <f t="shared" si="21"/>
        <v/>
      </c>
      <c r="B332" s="9"/>
      <c r="C332" s="10" t="str">
        <f>IF(B332="","",COUNTIF(INDEX($B:$B,5):B332,B332))</f>
        <v/>
      </c>
      <c r="D332" s="11"/>
      <c r="E332" s="6"/>
      <c r="F332" s="6"/>
      <c r="G332" s="6"/>
      <c r="H332" s="9"/>
      <c r="I332" s="6"/>
      <c r="J332" s="12"/>
      <c r="K332" s="13"/>
      <c r="L332" s="14" t="str">
        <f t="shared" si="22"/>
        <v/>
      </c>
      <c r="M332" s="14" t="str">
        <f t="shared" si="23"/>
        <v/>
      </c>
      <c r="N332" s="14" t="str">
        <f t="shared" si="24"/>
        <v/>
      </c>
    </row>
    <row r="333" spans="1:14" x14ac:dyDescent="0.2">
      <c r="A333" s="1" t="str">
        <f t="shared" si="21"/>
        <v/>
      </c>
      <c r="B333" s="9"/>
      <c r="C333" s="10" t="str">
        <f>IF(B333="","",COUNTIF(INDEX($B:$B,5):B333,B333))</f>
        <v/>
      </c>
      <c r="D333" s="11"/>
      <c r="E333" s="6"/>
      <c r="F333" s="6"/>
      <c r="G333" s="6"/>
      <c r="H333" s="9"/>
      <c r="I333" s="6"/>
      <c r="J333" s="12"/>
      <c r="K333" s="13"/>
      <c r="L333" s="14" t="str">
        <f t="shared" si="22"/>
        <v/>
      </c>
      <c r="M333" s="14" t="str">
        <f t="shared" si="23"/>
        <v/>
      </c>
      <c r="N333" s="14" t="str">
        <f t="shared" si="24"/>
        <v/>
      </c>
    </row>
    <row r="334" spans="1:14" x14ac:dyDescent="0.2">
      <c r="A334" s="1" t="str">
        <f t="shared" si="21"/>
        <v/>
      </c>
      <c r="B334" s="9"/>
      <c r="C334" s="10" t="str">
        <f>IF(B334="","",COUNTIF(INDEX($B:$B,5):B334,B334))</f>
        <v/>
      </c>
      <c r="D334" s="11"/>
      <c r="E334" s="6"/>
      <c r="F334" s="6"/>
      <c r="G334" s="6"/>
      <c r="H334" s="9"/>
      <c r="I334" s="6"/>
      <c r="J334" s="12"/>
      <c r="K334" s="13"/>
      <c r="L334" s="14" t="str">
        <f t="shared" si="22"/>
        <v/>
      </c>
      <c r="M334" s="14" t="str">
        <f t="shared" si="23"/>
        <v/>
      </c>
      <c r="N334" s="14" t="str">
        <f t="shared" si="24"/>
        <v/>
      </c>
    </row>
    <row r="335" spans="1:14" x14ac:dyDescent="0.2">
      <c r="A335" s="1" t="str">
        <f t="shared" si="21"/>
        <v/>
      </c>
      <c r="B335" s="9"/>
      <c r="C335" s="10" t="str">
        <f>IF(B335="","",COUNTIF(INDEX($B:$B,5):B335,B335))</f>
        <v/>
      </c>
      <c r="D335" s="11"/>
      <c r="E335" s="6"/>
      <c r="F335" s="6"/>
      <c r="G335" s="6"/>
      <c r="H335" s="9"/>
      <c r="I335" s="6"/>
      <c r="J335" s="12"/>
      <c r="K335" s="13"/>
      <c r="L335" s="14" t="str">
        <f t="shared" si="22"/>
        <v/>
      </c>
      <c r="M335" s="14" t="str">
        <f t="shared" si="23"/>
        <v/>
      </c>
      <c r="N335" s="14" t="str">
        <f t="shared" si="24"/>
        <v/>
      </c>
    </row>
    <row r="336" spans="1:14" x14ac:dyDescent="0.2">
      <c r="A336" s="1" t="str">
        <f t="shared" si="21"/>
        <v/>
      </c>
      <c r="B336" s="9"/>
      <c r="C336" s="10" t="str">
        <f>IF(B336="","",COUNTIF(INDEX($B:$B,5):B336,B336))</f>
        <v/>
      </c>
      <c r="D336" s="11"/>
      <c r="E336" s="6"/>
      <c r="F336" s="6"/>
      <c r="G336" s="6"/>
      <c r="H336" s="9"/>
      <c r="I336" s="6"/>
      <c r="J336" s="12"/>
      <c r="K336" s="13"/>
      <c r="L336" s="14" t="str">
        <f t="shared" si="22"/>
        <v/>
      </c>
      <c r="M336" s="14" t="str">
        <f t="shared" si="23"/>
        <v/>
      </c>
      <c r="N336" s="14" t="str">
        <f t="shared" si="24"/>
        <v/>
      </c>
    </row>
    <row r="337" spans="1:14" x14ac:dyDescent="0.2">
      <c r="A337" s="1" t="str">
        <f t="shared" si="21"/>
        <v/>
      </c>
      <c r="B337" s="9"/>
      <c r="C337" s="10" t="str">
        <f>IF(B337="","",COUNTIF(INDEX($B:$B,5):B337,B337))</f>
        <v/>
      </c>
      <c r="D337" s="11"/>
      <c r="E337" s="6"/>
      <c r="F337" s="6"/>
      <c r="G337" s="6"/>
      <c r="H337" s="9"/>
      <c r="I337" s="6"/>
      <c r="J337" s="12"/>
      <c r="K337" s="13"/>
      <c r="L337" s="14" t="str">
        <f t="shared" si="22"/>
        <v/>
      </c>
      <c r="M337" s="14" t="str">
        <f t="shared" si="23"/>
        <v/>
      </c>
      <c r="N337" s="14" t="str">
        <f t="shared" si="24"/>
        <v/>
      </c>
    </row>
    <row r="338" spans="1:14" x14ac:dyDescent="0.2">
      <c r="A338" s="1" t="str">
        <f t="shared" si="21"/>
        <v/>
      </c>
      <c r="B338" s="9"/>
      <c r="C338" s="10" t="str">
        <f>IF(B338="","",COUNTIF(INDEX($B:$B,5):B338,B338))</f>
        <v/>
      </c>
      <c r="D338" s="11"/>
      <c r="E338" s="6"/>
      <c r="F338" s="6"/>
      <c r="G338" s="6"/>
      <c r="H338" s="9"/>
      <c r="I338" s="6"/>
      <c r="J338" s="12"/>
      <c r="K338" s="13"/>
      <c r="L338" s="14" t="str">
        <f t="shared" si="22"/>
        <v/>
      </c>
      <c r="M338" s="14" t="str">
        <f t="shared" si="23"/>
        <v/>
      </c>
      <c r="N338" s="14" t="str">
        <f t="shared" si="24"/>
        <v/>
      </c>
    </row>
    <row r="339" spans="1:14" x14ac:dyDescent="0.2">
      <c r="A339" s="1" t="str">
        <f t="shared" si="21"/>
        <v/>
      </c>
      <c r="B339" s="9"/>
      <c r="C339" s="10" t="str">
        <f>IF(B339="","",COUNTIF(INDEX($B:$B,5):B339,B339))</f>
        <v/>
      </c>
      <c r="D339" s="11"/>
      <c r="E339" s="6"/>
      <c r="F339" s="6"/>
      <c r="G339" s="6"/>
      <c r="H339" s="9"/>
      <c r="I339" s="6"/>
      <c r="J339" s="12"/>
      <c r="K339" s="13"/>
      <c r="L339" s="14" t="str">
        <f t="shared" si="22"/>
        <v/>
      </c>
      <c r="M339" s="14" t="str">
        <f t="shared" si="23"/>
        <v/>
      </c>
      <c r="N339" s="14" t="str">
        <f t="shared" si="24"/>
        <v/>
      </c>
    </row>
    <row r="340" spans="1:14" x14ac:dyDescent="0.2">
      <c r="A340" s="1" t="str">
        <f t="shared" si="21"/>
        <v/>
      </c>
      <c r="B340" s="9"/>
      <c r="C340" s="10" t="str">
        <f>IF(B340="","",COUNTIF(INDEX($B:$B,5):B340,B340))</f>
        <v/>
      </c>
      <c r="D340" s="11"/>
      <c r="E340" s="6"/>
      <c r="F340" s="6"/>
      <c r="G340" s="6"/>
      <c r="H340" s="9"/>
      <c r="I340" s="6"/>
      <c r="J340" s="12"/>
      <c r="K340" s="13"/>
      <c r="L340" s="14" t="str">
        <f t="shared" si="22"/>
        <v/>
      </c>
      <c r="M340" s="14" t="str">
        <f t="shared" si="23"/>
        <v/>
      </c>
      <c r="N340" s="14" t="str">
        <f t="shared" si="24"/>
        <v/>
      </c>
    </row>
    <row r="341" spans="1:14" x14ac:dyDescent="0.2">
      <c r="A341" s="1" t="str">
        <f t="shared" si="21"/>
        <v/>
      </c>
      <c r="B341" s="9"/>
      <c r="C341" s="10" t="str">
        <f>IF(B341="","",COUNTIF(INDEX($B:$B,5):B341,B341))</f>
        <v/>
      </c>
      <c r="D341" s="11"/>
      <c r="E341" s="6"/>
      <c r="F341" s="6"/>
      <c r="G341" s="6"/>
      <c r="H341" s="9"/>
      <c r="I341" s="6"/>
      <c r="J341" s="12"/>
      <c r="K341" s="13"/>
      <c r="L341" s="14" t="str">
        <f t="shared" si="22"/>
        <v/>
      </c>
      <c r="M341" s="14" t="str">
        <f t="shared" si="23"/>
        <v/>
      </c>
      <c r="N341" s="14" t="str">
        <f t="shared" si="24"/>
        <v/>
      </c>
    </row>
    <row r="342" spans="1:14" x14ac:dyDescent="0.2">
      <c r="A342" s="1" t="str">
        <f t="shared" si="21"/>
        <v/>
      </c>
      <c r="B342" s="9"/>
      <c r="C342" s="10" t="str">
        <f>IF(B342="","",COUNTIF(INDEX($B:$B,5):B342,B342))</f>
        <v/>
      </c>
      <c r="D342" s="11"/>
      <c r="E342" s="6"/>
      <c r="F342" s="6"/>
      <c r="G342" s="6"/>
      <c r="H342" s="9"/>
      <c r="I342" s="6"/>
      <c r="J342" s="12"/>
      <c r="K342" s="13"/>
      <c r="L342" s="14" t="str">
        <f t="shared" si="22"/>
        <v/>
      </c>
      <c r="M342" s="14" t="str">
        <f t="shared" si="23"/>
        <v/>
      </c>
      <c r="N342" s="14" t="str">
        <f t="shared" si="24"/>
        <v/>
      </c>
    </row>
    <row r="343" spans="1:14" x14ac:dyDescent="0.2">
      <c r="A343" s="1" t="str">
        <f t="shared" si="21"/>
        <v/>
      </c>
      <c r="B343" s="9"/>
      <c r="C343" s="10" t="str">
        <f>IF(B343="","",COUNTIF(INDEX($B:$B,5):B343,B343))</f>
        <v/>
      </c>
      <c r="D343" s="11"/>
      <c r="E343" s="6"/>
      <c r="F343" s="6"/>
      <c r="G343" s="6"/>
      <c r="H343" s="9"/>
      <c r="I343" s="6"/>
      <c r="J343" s="12"/>
      <c r="K343" s="13"/>
      <c r="L343" s="14" t="str">
        <f t="shared" si="22"/>
        <v/>
      </c>
      <c r="M343" s="14" t="str">
        <f t="shared" si="23"/>
        <v/>
      </c>
      <c r="N343" s="14" t="str">
        <f t="shared" si="24"/>
        <v/>
      </c>
    </row>
    <row r="344" spans="1:14" x14ac:dyDescent="0.2">
      <c r="A344" s="1" t="str">
        <f t="shared" si="21"/>
        <v/>
      </c>
      <c r="B344" s="9"/>
      <c r="C344" s="10" t="str">
        <f>IF(B344="","",COUNTIF(INDEX($B:$B,5):B344,B344))</f>
        <v/>
      </c>
      <c r="D344" s="11"/>
      <c r="E344" s="6"/>
      <c r="F344" s="6"/>
      <c r="G344" s="6"/>
      <c r="H344" s="9"/>
      <c r="I344" s="6"/>
      <c r="J344" s="12"/>
      <c r="K344" s="13"/>
      <c r="L344" s="14" t="str">
        <f t="shared" si="22"/>
        <v/>
      </c>
      <c r="M344" s="14" t="str">
        <f t="shared" si="23"/>
        <v/>
      </c>
      <c r="N344" s="14" t="str">
        <f t="shared" si="24"/>
        <v/>
      </c>
    </row>
    <row r="345" spans="1:14" x14ac:dyDescent="0.2">
      <c r="A345" s="1" t="str">
        <f t="shared" si="21"/>
        <v/>
      </c>
      <c r="B345" s="9"/>
      <c r="C345" s="10" t="str">
        <f>IF(B345="","",COUNTIF(INDEX($B:$B,5):B345,B345))</f>
        <v/>
      </c>
      <c r="D345" s="11"/>
      <c r="E345" s="6"/>
      <c r="F345" s="6"/>
      <c r="G345" s="6"/>
      <c r="H345" s="9"/>
      <c r="I345" s="6"/>
      <c r="J345" s="12"/>
      <c r="K345" s="13"/>
      <c r="L345" s="14" t="str">
        <f t="shared" si="22"/>
        <v/>
      </c>
      <c r="M345" s="14" t="str">
        <f t="shared" si="23"/>
        <v/>
      </c>
      <c r="N345" s="14" t="str">
        <f t="shared" si="24"/>
        <v/>
      </c>
    </row>
    <row r="346" spans="1:14" x14ac:dyDescent="0.2">
      <c r="A346" s="1" t="str">
        <f t="shared" si="21"/>
        <v/>
      </c>
      <c r="B346" s="9"/>
      <c r="C346" s="10" t="str">
        <f>IF(B346="","",COUNTIF(INDEX($B:$B,5):B346,B346))</f>
        <v/>
      </c>
      <c r="D346" s="11"/>
      <c r="E346" s="6"/>
      <c r="F346" s="6"/>
      <c r="G346" s="6"/>
      <c r="H346" s="9"/>
      <c r="I346" s="6"/>
      <c r="J346" s="12"/>
      <c r="K346" s="13"/>
      <c r="L346" s="14" t="str">
        <f t="shared" si="22"/>
        <v/>
      </c>
      <c r="M346" s="14" t="str">
        <f t="shared" si="23"/>
        <v/>
      </c>
      <c r="N346" s="14" t="str">
        <f t="shared" si="24"/>
        <v/>
      </c>
    </row>
    <row r="347" spans="1:14" x14ac:dyDescent="0.2">
      <c r="A347" s="1" t="str">
        <f t="shared" si="21"/>
        <v/>
      </c>
      <c r="B347" s="9"/>
      <c r="C347" s="10" t="str">
        <f>IF(B347="","",COUNTIF(INDEX($B:$B,5):B347,B347))</f>
        <v/>
      </c>
      <c r="D347" s="11"/>
      <c r="E347" s="6"/>
      <c r="F347" s="6"/>
      <c r="G347" s="6"/>
      <c r="H347" s="9"/>
      <c r="I347" s="6"/>
      <c r="J347" s="12"/>
      <c r="K347" s="13"/>
      <c r="L347" s="14" t="str">
        <f t="shared" si="22"/>
        <v/>
      </c>
      <c r="M347" s="14" t="str">
        <f t="shared" si="23"/>
        <v/>
      </c>
      <c r="N347" s="14" t="str">
        <f t="shared" si="24"/>
        <v/>
      </c>
    </row>
    <row r="348" spans="1:14" x14ac:dyDescent="0.2">
      <c r="A348" s="1" t="str">
        <f t="shared" si="21"/>
        <v/>
      </c>
      <c r="B348" s="9"/>
      <c r="C348" s="10" t="str">
        <f>IF(B348="","",COUNTIF(INDEX($B:$B,5):B348,B348))</f>
        <v/>
      </c>
      <c r="D348" s="11"/>
      <c r="E348" s="6"/>
      <c r="F348" s="6"/>
      <c r="G348" s="6"/>
      <c r="H348" s="9"/>
      <c r="I348" s="6"/>
      <c r="J348" s="12"/>
      <c r="K348" s="13"/>
      <c r="L348" s="14" t="str">
        <f t="shared" si="22"/>
        <v/>
      </c>
      <c r="M348" s="14" t="str">
        <f t="shared" si="23"/>
        <v/>
      </c>
      <c r="N348" s="14" t="str">
        <f t="shared" si="24"/>
        <v/>
      </c>
    </row>
    <row r="349" spans="1:14" x14ac:dyDescent="0.2">
      <c r="A349" s="1" t="str">
        <f t="shared" si="21"/>
        <v/>
      </c>
      <c r="B349" s="9"/>
      <c r="C349" s="10" t="str">
        <f>IF(B349="","",COUNTIF(INDEX($B:$B,5):B349,B349))</f>
        <v/>
      </c>
      <c r="D349" s="11"/>
      <c r="E349" s="6"/>
      <c r="F349" s="6"/>
      <c r="G349" s="6"/>
      <c r="H349" s="9"/>
      <c r="I349" s="6"/>
      <c r="J349" s="12"/>
      <c r="K349" s="13"/>
      <c r="L349" s="14" t="str">
        <f t="shared" si="22"/>
        <v/>
      </c>
      <c r="M349" s="14" t="str">
        <f t="shared" si="23"/>
        <v/>
      </c>
      <c r="N349" s="14" t="str">
        <f t="shared" si="24"/>
        <v/>
      </c>
    </row>
    <row r="350" spans="1:14" x14ac:dyDescent="0.2">
      <c r="A350" s="1" t="str">
        <f t="shared" si="21"/>
        <v/>
      </c>
      <c r="B350" s="9"/>
      <c r="C350" s="10" t="str">
        <f>IF(B350="","",COUNTIF(INDEX($B:$B,5):B350,B350))</f>
        <v/>
      </c>
      <c r="D350" s="11"/>
      <c r="E350" s="6"/>
      <c r="F350" s="6"/>
      <c r="G350" s="6"/>
      <c r="H350" s="9"/>
      <c r="I350" s="6"/>
      <c r="J350" s="12"/>
      <c r="K350" s="13"/>
      <c r="L350" s="14" t="str">
        <f t="shared" si="22"/>
        <v/>
      </c>
      <c r="M350" s="14" t="str">
        <f t="shared" si="23"/>
        <v/>
      </c>
      <c r="N350" s="14" t="str">
        <f t="shared" si="24"/>
        <v/>
      </c>
    </row>
    <row r="351" spans="1:14" x14ac:dyDescent="0.2">
      <c r="A351" s="1" t="str">
        <f t="shared" si="21"/>
        <v/>
      </c>
      <c r="B351" s="9"/>
      <c r="C351" s="10" t="str">
        <f>IF(B351="","",COUNTIF(INDEX($B:$B,5):B351,B351))</f>
        <v/>
      </c>
      <c r="D351" s="11"/>
      <c r="E351" s="6"/>
      <c r="F351" s="6"/>
      <c r="G351" s="6"/>
      <c r="H351" s="9"/>
      <c r="I351" s="6"/>
      <c r="J351" s="12"/>
      <c r="K351" s="13"/>
      <c r="L351" s="14" t="str">
        <f t="shared" si="22"/>
        <v/>
      </c>
      <c r="M351" s="14" t="str">
        <f t="shared" si="23"/>
        <v/>
      </c>
      <c r="N351" s="14" t="str">
        <f t="shared" si="24"/>
        <v/>
      </c>
    </row>
    <row r="352" spans="1:14" x14ac:dyDescent="0.2">
      <c r="A352" s="1" t="str">
        <f t="shared" si="21"/>
        <v/>
      </c>
      <c r="B352" s="9"/>
      <c r="C352" s="10" t="str">
        <f>IF(B352="","",COUNTIF(INDEX($B:$B,5):B352,B352))</f>
        <v/>
      </c>
      <c r="D352" s="11"/>
      <c r="E352" s="6"/>
      <c r="F352" s="6"/>
      <c r="G352" s="6"/>
      <c r="H352" s="9"/>
      <c r="I352" s="6"/>
      <c r="J352" s="12"/>
      <c r="K352" s="13"/>
      <c r="L352" s="14" t="str">
        <f t="shared" si="22"/>
        <v/>
      </c>
      <c r="M352" s="14" t="str">
        <f t="shared" si="23"/>
        <v/>
      </c>
      <c r="N352" s="14" t="str">
        <f t="shared" si="24"/>
        <v/>
      </c>
    </row>
    <row r="353" spans="1:14" x14ac:dyDescent="0.2">
      <c r="A353" s="1" t="str">
        <f t="shared" si="21"/>
        <v/>
      </c>
      <c r="B353" s="9"/>
      <c r="C353" s="10" t="str">
        <f>IF(B353="","",COUNTIF(INDEX($B:$B,5):B353,B353))</f>
        <v/>
      </c>
      <c r="D353" s="11"/>
      <c r="E353" s="6"/>
      <c r="F353" s="6"/>
      <c r="G353" s="6"/>
      <c r="H353" s="9"/>
      <c r="I353" s="6"/>
      <c r="J353" s="12"/>
      <c r="K353" s="13"/>
      <c r="L353" s="14" t="str">
        <f t="shared" si="22"/>
        <v/>
      </c>
      <c r="M353" s="14" t="str">
        <f t="shared" si="23"/>
        <v/>
      </c>
      <c r="N353" s="14" t="str">
        <f t="shared" si="24"/>
        <v/>
      </c>
    </row>
    <row r="354" spans="1:14" x14ac:dyDescent="0.2">
      <c r="A354" s="1" t="str">
        <f t="shared" si="21"/>
        <v/>
      </c>
      <c r="B354" s="9"/>
      <c r="C354" s="10" t="str">
        <f>IF(B354="","",COUNTIF(INDEX($B:$B,5):B354,B354))</f>
        <v/>
      </c>
      <c r="D354" s="11"/>
      <c r="E354" s="6"/>
      <c r="F354" s="6"/>
      <c r="G354" s="6"/>
      <c r="H354" s="9"/>
      <c r="I354" s="6"/>
      <c r="J354" s="12"/>
      <c r="K354" s="13"/>
      <c r="L354" s="14" t="str">
        <f t="shared" si="22"/>
        <v/>
      </c>
      <c r="M354" s="14" t="str">
        <f t="shared" si="23"/>
        <v/>
      </c>
      <c r="N354" s="14" t="str">
        <f t="shared" si="24"/>
        <v/>
      </c>
    </row>
    <row r="355" spans="1:14" x14ac:dyDescent="0.2">
      <c r="A355" s="1" t="str">
        <f t="shared" si="21"/>
        <v/>
      </c>
      <c r="B355" s="9"/>
      <c r="C355" s="10" t="str">
        <f>IF(B355="","",COUNTIF(INDEX($B:$B,5):B355,B355))</f>
        <v/>
      </c>
      <c r="D355" s="11"/>
      <c r="E355" s="6"/>
      <c r="F355" s="6"/>
      <c r="G355" s="6"/>
      <c r="H355" s="9"/>
      <c r="I355" s="6"/>
      <c r="J355" s="12"/>
      <c r="K355" s="13"/>
      <c r="L355" s="14" t="str">
        <f t="shared" si="22"/>
        <v/>
      </c>
      <c r="M355" s="14" t="str">
        <f t="shared" si="23"/>
        <v/>
      </c>
      <c r="N355" s="14" t="str">
        <f t="shared" si="24"/>
        <v/>
      </c>
    </row>
    <row r="356" spans="1:14" x14ac:dyDescent="0.2">
      <c r="A356" s="1" t="str">
        <f t="shared" si="21"/>
        <v/>
      </c>
      <c r="B356" s="9"/>
      <c r="C356" s="10" t="str">
        <f>IF(B356="","",COUNTIF(INDEX($B:$B,5):B356,B356))</f>
        <v/>
      </c>
      <c r="D356" s="11"/>
      <c r="E356" s="6"/>
      <c r="F356" s="6"/>
      <c r="G356" s="6"/>
      <c r="H356" s="9"/>
      <c r="I356" s="6"/>
      <c r="J356" s="12"/>
      <c r="K356" s="13"/>
      <c r="L356" s="14" t="str">
        <f t="shared" si="22"/>
        <v/>
      </c>
      <c r="M356" s="14" t="str">
        <f t="shared" si="23"/>
        <v/>
      </c>
      <c r="N356" s="14" t="str">
        <f t="shared" si="24"/>
        <v/>
      </c>
    </row>
    <row r="357" spans="1:14" x14ac:dyDescent="0.2">
      <c r="A357" s="1" t="str">
        <f t="shared" si="21"/>
        <v/>
      </c>
      <c r="B357" s="9"/>
      <c r="C357" s="10" t="str">
        <f>IF(B357="","",COUNTIF(INDEX($B:$B,5):B357,B357))</f>
        <v/>
      </c>
      <c r="D357" s="11"/>
      <c r="E357" s="6"/>
      <c r="F357" s="6"/>
      <c r="G357" s="6"/>
      <c r="H357" s="9"/>
      <c r="I357" s="6"/>
      <c r="J357" s="12"/>
      <c r="K357" s="13"/>
      <c r="L357" s="14" t="str">
        <f t="shared" si="22"/>
        <v/>
      </c>
      <c r="M357" s="14" t="str">
        <f t="shared" si="23"/>
        <v/>
      </c>
      <c r="N357" s="14" t="str">
        <f t="shared" si="24"/>
        <v/>
      </c>
    </row>
    <row r="358" spans="1:14" x14ac:dyDescent="0.2">
      <c r="A358" s="1" t="str">
        <f t="shared" si="21"/>
        <v/>
      </c>
      <c r="B358" s="9"/>
      <c r="C358" s="10" t="str">
        <f>IF(B358="","",COUNTIF(INDEX($B:$B,5):B358,B358))</f>
        <v/>
      </c>
      <c r="D358" s="11"/>
      <c r="E358" s="6"/>
      <c r="F358" s="6"/>
      <c r="G358" s="6"/>
      <c r="H358" s="9"/>
      <c r="I358" s="6"/>
      <c r="J358" s="12"/>
      <c r="K358" s="13"/>
      <c r="L358" s="14" t="str">
        <f t="shared" si="22"/>
        <v/>
      </c>
      <c r="M358" s="14" t="str">
        <f t="shared" si="23"/>
        <v/>
      </c>
      <c r="N358" s="14" t="str">
        <f t="shared" si="24"/>
        <v/>
      </c>
    </row>
    <row r="359" spans="1:14" x14ac:dyDescent="0.2">
      <c r="A359" s="1" t="str">
        <f t="shared" si="21"/>
        <v/>
      </c>
      <c r="B359" s="9"/>
      <c r="C359" s="10" t="str">
        <f>IF(B359="","",COUNTIF(INDEX($B:$B,5):B359,B359))</f>
        <v/>
      </c>
      <c r="D359" s="11"/>
      <c r="E359" s="6"/>
      <c r="F359" s="6"/>
      <c r="G359" s="6"/>
      <c r="H359" s="9"/>
      <c r="I359" s="6"/>
      <c r="J359" s="12"/>
      <c r="K359" s="13"/>
      <c r="L359" s="14" t="str">
        <f t="shared" si="22"/>
        <v/>
      </c>
      <c r="M359" s="14" t="str">
        <f t="shared" si="23"/>
        <v/>
      </c>
      <c r="N359" s="14" t="str">
        <f t="shared" si="24"/>
        <v/>
      </c>
    </row>
    <row r="360" spans="1:14" x14ac:dyDescent="0.2">
      <c r="A360" s="1" t="str">
        <f t="shared" si="21"/>
        <v/>
      </c>
      <c r="B360" s="9"/>
      <c r="C360" s="10" t="str">
        <f>IF(B360="","",COUNTIF(INDEX($B:$B,5):B360,B360))</f>
        <v/>
      </c>
      <c r="D360" s="11"/>
      <c r="E360" s="6"/>
      <c r="F360" s="6"/>
      <c r="G360" s="6"/>
      <c r="H360" s="9"/>
      <c r="I360" s="6"/>
      <c r="J360" s="12"/>
      <c r="K360" s="13"/>
      <c r="L360" s="14" t="str">
        <f t="shared" si="22"/>
        <v/>
      </c>
      <c r="M360" s="14" t="str">
        <f t="shared" si="23"/>
        <v/>
      </c>
      <c r="N360" s="14" t="str">
        <f t="shared" si="24"/>
        <v/>
      </c>
    </row>
    <row r="361" spans="1:14" x14ac:dyDescent="0.2">
      <c r="A361" s="1" t="str">
        <f t="shared" si="21"/>
        <v/>
      </c>
      <c r="B361" s="9"/>
      <c r="C361" s="10" t="str">
        <f>IF(B361="","",COUNTIF(INDEX($B:$B,5):B361,B361))</f>
        <v/>
      </c>
      <c r="D361" s="11"/>
      <c r="E361" s="6"/>
      <c r="F361" s="6"/>
      <c r="G361" s="6"/>
      <c r="H361" s="9"/>
      <c r="I361" s="6"/>
      <c r="J361" s="12"/>
      <c r="K361" s="13"/>
      <c r="L361" s="14" t="str">
        <f t="shared" si="22"/>
        <v/>
      </c>
      <c r="M361" s="14" t="str">
        <f t="shared" si="23"/>
        <v/>
      </c>
      <c r="N361" s="14" t="str">
        <f t="shared" si="24"/>
        <v/>
      </c>
    </row>
    <row r="362" spans="1:14" x14ac:dyDescent="0.2">
      <c r="A362" s="1" t="str">
        <f t="shared" si="21"/>
        <v/>
      </c>
      <c r="B362" s="9"/>
      <c r="C362" s="10" t="str">
        <f>IF(B362="","",COUNTIF(INDEX($B:$B,5):B362,B362))</f>
        <v/>
      </c>
      <c r="D362" s="11"/>
      <c r="E362" s="6"/>
      <c r="F362" s="6"/>
      <c r="G362" s="6"/>
      <c r="H362" s="9"/>
      <c r="I362" s="6"/>
      <c r="J362" s="12"/>
      <c r="K362" s="13"/>
      <c r="L362" s="14" t="str">
        <f t="shared" si="22"/>
        <v/>
      </c>
      <c r="M362" s="14" t="str">
        <f t="shared" si="23"/>
        <v/>
      </c>
      <c r="N362" s="14" t="str">
        <f t="shared" si="24"/>
        <v/>
      </c>
    </row>
    <row r="363" spans="1:14" x14ac:dyDescent="0.2">
      <c r="A363" s="1" t="str">
        <f t="shared" si="21"/>
        <v/>
      </c>
      <c r="B363" s="9"/>
      <c r="C363" s="10" t="str">
        <f>IF(B363="","",COUNTIF(INDEX($B:$B,5):B363,B363))</f>
        <v/>
      </c>
      <c r="D363" s="11"/>
      <c r="E363" s="6"/>
      <c r="F363" s="6"/>
      <c r="G363" s="6"/>
      <c r="H363" s="9"/>
      <c r="I363" s="6"/>
      <c r="J363" s="12"/>
      <c r="K363" s="13"/>
      <c r="L363" s="14" t="str">
        <f t="shared" si="22"/>
        <v/>
      </c>
      <c r="M363" s="14" t="str">
        <f t="shared" si="23"/>
        <v/>
      </c>
      <c r="N363" s="14" t="str">
        <f t="shared" si="24"/>
        <v/>
      </c>
    </row>
    <row r="364" spans="1:14" x14ac:dyDescent="0.2">
      <c r="A364" s="1" t="str">
        <f t="shared" si="21"/>
        <v/>
      </c>
      <c r="B364" s="9"/>
      <c r="C364" s="10" t="str">
        <f>IF(B364="","",COUNTIF(INDEX($B:$B,5):B364,B364))</f>
        <v/>
      </c>
      <c r="D364" s="11"/>
      <c r="E364" s="6"/>
      <c r="F364" s="6"/>
      <c r="G364" s="6"/>
      <c r="H364" s="9"/>
      <c r="I364" s="6"/>
      <c r="J364" s="12"/>
      <c r="K364" s="13"/>
      <c r="L364" s="14" t="str">
        <f t="shared" si="22"/>
        <v/>
      </c>
      <c r="M364" s="14" t="str">
        <f t="shared" si="23"/>
        <v/>
      </c>
      <c r="N364" s="14" t="str">
        <f t="shared" si="24"/>
        <v/>
      </c>
    </row>
    <row r="365" spans="1:14" x14ac:dyDescent="0.2">
      <c r="A365" s="1" t="str">
        <f t="shared" si="21"/>
        <v/>
      </c>
      <c r="B365" s="9"/>
      <c r="C365" s="10" t="str">
        <f>IF(B365="","",COUNTIF(INDEX($B:$B,5):B365,B365))</f>
        <v/>
      </c>
      <c r="D365" s="11"/>
      <c r="E365" s="6"/>
      <c r="F365" s="6"/>
      <c r="G365" s="6"/>
      <c r="H365" s="9"/>
      <c r="I365" s="6"/>
      <c r="J365" s="12"/>
      <c r="K365" s="13"/>
      <c r="L365" s="14" t="str">
        <f t="shared" si="22"/>
        <v/>
      </c>
      <c r="M365" s="14" t="str">
        <f t="shared" si="23"/>
        <v/>
      </c>
      <c r="N365" s="14" t="str">
        <f t="shared" si="24"/>
        <v/>
      </c>
    </row>
    <row r="366" spans="1:14" x14ac:dyDescent="0.2">
      <c r="A366" s="1" t="str">
        <f t="shared" si="21"/>
        <v/>
      </c>
      <c r="B366" s="9"/>
      <c r="C366" s="10" t="str">
        <f>IF(B366="","",COUNTIF(INDEX($B:$B,5):B366,B366))</f>
        <v/>
      </c>
      <c r="D366" s="11"/>
      <c r="E366" s="6"/>
      <c r="F366" s="6"/>
      <c r="G366" s="6"/>
      <c r="H366" s="9"/>
      <c r="I366" s="6"/>
      <c r="J366" s="12"/>
      <c r="K366" s="13"/>
      <c r="L366" s="14" t="str">
        <f t="shared" si="22"/>
        <v/>
      </c>
      <c r="M366" s="14" t="str">
        <f t="shared" si="23"/>
        <v/>
      </c>
      <c r="N366" s="14" t="str">
        <f t="shared" si="24"/>
        <v/>
      </c>
    </row>
    <row r="367" spans="1:14" x14ac:dyDescent="0.2">
      <c r="A367" s="1" t="str">
        <f t="shared" si="21"/>
        <v/>
      </c>
      <c r="B367" s="9"/>
      <c r="C367" s="10" t="str">
        <f>IF(B367="","",COUNTIF(INDEX($B:$B,5):B367,B367))</f>
        <v/>
      </c>
      <c r="D367" s="11"/>
      <c r="E367" s="6"/>
      <c r="F367" s="6"/>
      <c r="G367" s="6"/>
      <c r="H367" s="9"/>
      <c r="I367" s="6"/>
      <c r="J367" s="12"/>
      <c r="K367" s="13"/>
      <c r="L367" s="14" t="str">
        <f t="shared" si="22"/>
        <v/>
      </c>
      <c r="M367" s="14" t="str">
        <f t="shared" si="23"/>
        <v/>
      </c>
      <c r="N367" s="14" t="str">
        <f t="shared" si="24"/>
        <v/>
      </c>
    </row>
    <row r="368" spans="1:14" x14ac:dyDescent="0.2">
      <c r="A368" s="1" t="str">
        <f t="shared" si="21"/>
        <v/>
      </c>
      <c r="B368" s="9"/>
      <c r="C368" s="10" t="str">
        <f>IF(B368="","",COUNTIF(INDEX($B:$B,5):B368,B368))</f>
        <v/>
      </c>
      <c r="D368" s="11"/>
      <c r="E368" s="6"/>
      <c r="F368" s="6"/>
      <c r="G368" s="6"/>
      <c r="H368" s="9"/>
      <c r="I368" s="6"/>
      <c r="J368" s="12"/>
      <c r="K368" s="13"/>
      <c r="L368" s="14" t="str">
        <f t="shared" si="22"/>
        <v/>
      </c>
      <c r="M368" s="14" t="str">
        <f t="shared" si="23"/>
        <v/>
      </c>
      <c r="N368" s="14" t="str">
        <f t="shared" si="24"/>
        <v/>
      </c>
    </row>
    <row r="369" spans="1:14" x14ac:dyDescent="0.2">
      <c r="A369" s="1" t="str">
        <f t="shared" si="21"/>
        <v/>
      </c>
      <c r="B369" s="9"/>
      <c r="C369" s="10" t="str">
        <f>IF(B369="","",COUNTIF(INDEX($B:$B,5):B369,B369))</f>
        <v/>
      </c>
      <c r="D369" s="11"/>
      <c r="E369" s="6"/>
      <c r="F369" s="6"/>
      <c r="G369" s="6"/>
      <c r="H369" s="9"/>
      <c r="I369" s="6"/>
      <c r="J369" s="12"/>
      <c r="K369" s="13"/>
      <c r="L369" s="14" t="str">
        <f t="shared" si="22"/>
        <v/>
      </c>
      <c r="M369" s="14" t="str">
        <f t="shared" si="23"/>
        <v/>
      </c>
      <c r="N369" s="14" t="str">
        <f t="shared" si="24"/>
        <v/>
      </c>
    </row>
    <row r="370" spans="1:14" x14ac:dyDescent="0.2">
      <c r="A370" s="1" t="str">
        <f t="shared" si="21"/>
        <v/>
      </c>
      <c r="B370" s="9"/>
      <c r="C370" s="10" t="str">
        <f>IF(B370="","",COUNTIF(INDEX($B:$B,5):B370,B370))</f>
        <v/>
      </c>
      <c r="D370" s="11"/>
      <c r="E370" s="6"/>
      <c r="F370" s="6"/>
      <c r="G370" s="6"/>
      <c r="H370" s="9"/>
      <c r="I370" s="6"/>
      <c r="J370" s="12"/>
      <c r="K370" s="13"/>
      <c r="L370" s="14" t="str">
        <f t="shared" si="22"/>
        <v/>
      </c>
      <c r="M370" s="14" t="str">
        <f t="shared" si="23"/>
        <v/>
      </c>
      <c r="N370" s="14" t="str">
        <f t="shared" si="24"/>
        <v/>
      </c>
    </row>
    <row r="371" spans="1:14" x14ac:dyDescent="0.2">
      <c r="A371" s="1" t="str">
        <f t="shared" si="21"/>
        <v/>
      </c>
      <c r="B371" s="9"/>
      <c r="C371" s="10" t="str">
        <f>IF(B371="","",COUNTIF(INDEX($B:$B,5):B371,B371))</f>
        <v/>
      </c>
      <c r="D371" s="11"/>
      <c r="E371" s="6"/>
      <c r="F371" s="6"/>
      <c r="G371" s="6"/>
      <c r="H371" s="9"/>
      <c r="I371" s="6"/>
      <c r="J371" s="12"/>
      <c r="K371" s="13"/>
      <c r="L371" s="14" t="str">
        <f t="shared" si="22"/>
        <v/>
      </c>
      <c r="M371" s="14" t="str">
        <f t="shared" si="23"/>
        <v/>
      </c>
      <c r="N371" s="14" t="str">
        <f t="shared" si="24"/>
        <v/>
      </c>
    </row>
    <row r="372" spans="1:14" x14ac:dyDescent="0.2">
      <c r="A372" s="1" t="str">
        <f t="shared" si="21"/>
        <v/>
      </c>
      <c r="B372" s="9"/>
      <c r="C372" s="10" t="str">
        <f>IF(B372="","",COUNTIF(INDEX($B:$B,5):B372,B372))</f>
        <v/>
      </c>
      <c r="D372" s="11"/>
      <c r="E372" s="6"/>
      <c r="F372" s="6"/>
      <c r="G372" s="6"/>
      <c r="H372" s="9"/>
      <c r="I372" s="6"/>
      <c r="J372" s="12"/>
      <c r="K372" s="13"/>
      <c r="L372" s="14" t="str">
        <f t="shared" si="22"/>
        <v/>
      </c>
      <c r="M372" s="14" t="str">
        <f t="shared" si="23"/>
        <v/>
      </c>
      <c r="N372" s="14" t="str">
        <f t="shared" si="24"/>
        <v/>
      </c>
    </row>
    <row r="373" spans="1:14" x14ac:dyDescent="0.2">
      <c r="A373" s="1" t="str">
        <f t="shared" si="21"/>
        <v/>
      </c>
      <c r="B373" s="9"/>
      <c r="C373" s="10" t="str">
        <f>IF(B373="","",COUNTIF(INDEX($B:$B,5):B373,B373))</f>
        <v/>
      </c>
      <c r="D373" s="11"/>
      <c r="E373" s="6"/>
      <c r="F373" s="6"/>
      <c r="G373" s="6"/>
      <c r="H373" s="9"/>
      <c r="I373" s="6"/>
      <c r="J373" s="12"/>
      <c r="K373" s="13"/>
      <c r="L373" s="14" t="str">
        <f t="shared" si="22"/>
        <v/>
      </c>
      <c r="M373" s="14" t="str">
        <f t="shared" si="23"/>
        <v/>
      </c>
      <c r="N373" s="14" t="str">
        <f t="shared" si="24"/>
        <v/>
      </c>
    </row>
    <row r="374" spans="1:14" x14ac:dyDescent="0.2">
      <c r="A374" s="1" t="str">
        <f t="shared" si="21"/>
        <v/>
      </c>
      <c r="B374" s="9"/>
      <c r="C374" s="10" t="str">
        <f>IF(B374="","",COUNTIF(INDEX($B:$B,5):B374,B374))</f>
        <v/>
      </c>
      <c r="D374" s="11"/>
      <c r="E374" s="6"/>
      <c r="F374" s="6"/>
      <c r="G374" s="6"/>
      <c r="H374" s="9"/>
      <c r="I374" s="6"/>
      <c r="J374" s="12"/>
      <c r="K374" s="13"/>
      <c r="L374" s="14" t="str">
        <f t="shared" si="22"/>
        <v/>
      </c>
      <c r="M374" s="14" t="str">
        <f t="shared" si="23"/>
        <v/>
      </c>
      <c r="N374" s="14" t="str">
        <f t="shared" si="24"/>
        <v/>
      </c>
    </row>
    <row r="375" spans="1:14" x14ac:dyDescent="0.2">
      <c r="A375" s="1" t="str">
        <f t="shared" si="21"/>
        <v/>
      </c>
      <c r="B375" s="9"/>
      <c r="C375" s="10" t="str">
        <f>IF(B375="","",COUNTIF(INDEX($B:$B,5):B375,B375))</f>
        <v/>
      </c>
      <c r="D375" s="11"/>
      <c r="E375" s="6"/>
      <c r="F375" s="6"/>
      <c r="G375" s="6"/>
      <c r="H375" s="9"/>
      <c r="I375" s="6"/>
      <c r="J375" s="12"/>
      <c r="K375" s="13"/>
      <c r="L375" s="14" t="str">
        <f t="shared" si="22"/>
        <v/>
      </c>
      <c r="M375" s="14" t="str">
        <f t="shared" si="23"/>
        <v/>
      </c>
      <c r="N375" s="14" t="str">
        <f t="shared" si="24"/>
        <v/>
      </c>
    </row>
    <row r="376" spans="1:14" x14ac:dyDescent="0.2">
      <c r="A376" s="1" t="str">
        <f t="shared" si="21"/>
        <v/>
      </c>
      <c r="B376" s="9"/>
      <c r="C376" s="10" t="str">
        <f>IF(B376="","",COUNTIF(INDEX($B:$B,5):B376,B376))</f>
        <v/>
      </c>
      <c r="D376" s="11"/>
      <c r="E376" s="6"/>
      <c r="F376" s="6"/>
      <c r="G376" s="6"/>
      <c r="H376" s="9"/>
      <c r="I376" s="6"/>
      <c r="J376" s="12"/>
      <c r="K376" s="13"/>
      <c r="L376" s="14" t="str">
        <f t="shared" si="22"/>
        <v/>
      </c>
      <c r="M376" s="14" t="str">
        <f t="shared" si="23"/>
        <v/>
      </c>
      <c r="N376" s="14" t="str">
        <f t="shared" si="24"/>
        <v/>
      </c>
    </row>
    <row r="377" spans="1:14" x14ac:dyDescent="0.2">
      <c r="A377" s="1" t="str">
        <f t="shared" si="21"/>
        <v/>
      </c>
      <c r="B377" s="9"/>
      <c r="C377" s="10" t="str">
        <f>IF(B377="","",COUNTIF(INDEX($B:$B,5):B377,B377))</f>
        <v/>
      </c>
      <c r="D377" s="11"/>
      <c r="E377" s="6"/>
      <c r="F377" s="6"/>
      <c r="G377" s="6"/>
      <c r="H377" s="9"/>
      <c r="I377" s="6"/>
      <c r="J377" s="12"/>
      <c r="K377" s="13"/>
      <c r="L377" s="14" t="str">
        <f t="shared" si="22"/>
        <v/>
      </c>
      <c r="M377" s="14" t="str">
        <f t="shared" si="23"/>
        <v/>
      </c>
      <c r="N377" s="14" t="str">
        <f t="shared" si="24"/>
        <v/>
      </c>
    </row>
    <row r="378" spans="1:14" x14ac:dyDescent="0.2">
      <c r="A378" s="1" t="str">
        <f t="shared" si="21"/>
        <v/>
      </c>
      <c r="B378" s="9"/>
      <c r="C378" s="10" t="str">
        <f>IF(B378="","",COUNTIF(INDEX($B:$B,5):B378,B378))</f>
        <v/>
      </c>
      <c r="D378" s="11"/>
      <c r="E378" s="6"/>
      <c r="F378" s="6"/>
      <c r="G378" s="6"/>
      <c r="H378" s="9"/>
      <c r="I378" s="6"/>
      <c r="J378" s="12"/>
      <c r="K378" s="13"/>
      <c r="L378" s="14" t="str">
        <f t="shared" si="22"/>
        <v/>
      </c>
      <c r="M378" s="14" t="str">
        <f t="shared" si="23"/>
        <v/>
      </c>
      <c r="N378" s="14" t="str">
        <f t="shared" si="24"/>
        <v/>
      </c>
    </row>
    <row r="379" spans="1:14" x14ac:dyDescent="0.2">
      <c r="A379" s="1" t="str">
        <f t="shared" si="21"/>
        <v/>
      </c>
      <c r="B379" s="9"/>
      <c r="C379" s="10" t="str">
        <f>IF(B379="","",COUNTIF(INDEX($B:$B,5):B379,B379))</f>
        <v/>
      </c>
      <c r="D379" s="11"/>
      <c r="E379" s="6"/>
      <c r="F379" s="6"/>
      <c r="G379" s="6"/>
      <c r="H379" s="9"/>
      <c r="I379" s="6"/>
      <c r="J379" s="12"/>
      <c r="K379" s="13"/>
      <c r="L379" s="14" t="str">
        <f t="shared" si="22"/>
        <v/>
      </c>
      <c r="M379" s="14" t="str">
        <f t="shared" si="23"/>
        <v/>
      </c>
      <c r="N379" s="14" t="str">
        <f t="shared" si="24"/>
        <v/>
      </c>
    </row>
    <row r="380" spans="1:14" x14ac:dyDescent="0.2">
      <c r="A380" s="1" t="str">
        <f t="shared" si="21"/>
        <v/>
      </c>
      <c r="B380" s="9"/>
      <c r="C380" s="10" t="str">
        <f>IF(B380="","",COUNTIF(INDEX($B:$B,5):B380,B380))</f>
        <v/>
      </c>
      <c r="D380" s="11"/>
      <c r="E380" s="6"/>
      <c r="F380" s="6"/>
      <c r="G380" s="6"/>
      <c r="H380" s="9"/>
      <c r="I380" s="6"/>
      <c r="J380" s="12"/>
      <c r="K380" s="13"/>
      <c r="L380" s="14" t="str">
        <f t="shared" si="22"/>
        <v/>
      </c>
      <c r="M380" s="14" t="str">
        <f t="shared" si="23"/>
        <v/>
      </c>
      <c r="N380" s="14" t="str">
        <f t="shared" si="24"/>
        <v/>
      </c>
    </row>
    <row r="381" spans="1:14" x14ac:dyDescent="0.2">
      <c r="A381" s="1" t="str">
        <f t="shared" si="21"/>
        <v/>
      </c>
      <c r="B381" s="9"/>
      <c r="C381" s="10" t="str">
        <f>IF(B381="","",COUNTIF(INDEX($B:$B,5):B381,B381))</f>
        <v/>
      </c>
      <c r="D381" s="11"/>
      <c r="E381" s="6"/>
      <c r="F381" s="6"/>
      <c r="G381" s="6"/>
      <c r="H381" s="9"/>
      <c r="I381" s="6"/>
      <c r="J381" s="12"/>
      <c r="K381" s="13"/>
      <c r="L381" s="14" t="str">
        <f t="shared" si="22"/>
        <v/>
      </c>
      <c r="M381" s="14" t="str">
        <f t="shared" si="23"/>
        <v/>
      </c>
      <c r="N381" s="14" t="str">
        <f t="shared" si="24"/>
        <v/>
      </c>
    </row>
    <row r="382" spans="1:14" x14ac:dyDescent="0.2">
      <c r="A382" s="1" t="str">
        <f t="shared" si="21"/>
        <v/>
      </c>
      <c r="B382" s="9"/>
      <c r="C382" s="10" t="str">
        <f>IF(B382="","",COUNTIF(INDEX($B:$B,5):B382,B382))</f>
        <v/>
      </c>
      <c r="D382" s="11"/>
      <c r="E382" s="6"/>
      <c r="F382" s="6"/>
      <c r="G382" s="6"/>
      <c r="H382" s="9"/>
      <c r="I382" s="6"/>
      <c r="J382" s="12"/>
      <c r="K382" s="13"/>
      <c r="L382" s="14" t="str">
        <f t="shared" si="22"/>
        <v/>
      </c>
      <c r="M382" s="14" t="str">
        <f t="shared" si="23"/>
        <v/>
      </c>
      <c r="N382" s="14" t="str">
        <f t="shared" si="24"/>
        <v/>
      </c>
    </row>
    <row r="383" spans="1:14" x14ac:dyDescent="0.2">
      <c r="A383" s="1" t="str">
        <f t="shared" si="21"/>
        <v/>
      </c>
      <c r="B383" s="9"/>
      <c r="C383" s="10" t="str">
        <f>IF(B383="","",COUNTIF(INDEX($B:$B,5):B383,B383))</f>
        <v/>
      </c>
      <c r="D383" s="11"/>
      <c r="E383" s="6"/>
      <c r="F383" s="6"/>
      <c r="G383" s="6"/>
      <c r="H383" s="9"/>
      <c r="I383" s="6"/>
      <c r="J383" s="12"/>
      <c r="K383" s="13"/>
      <c r="L383" s="14" t="str">
        <f t="shared" si="22"/>
        <v/>
      </c>
      <c r="M383" s="14" t="str">
        <f t="shared" si="23"/>
        <v/>
      </c>
      <c r="N383" s="14" t="str">
        <f t="shared" si="24"/>
        <v/>
      </c>
    </row>
    <row r="384" spans="1:14" x14ac:dyDescent="0.2">
      <c r="A384" s="1" t="str">
        <f t="shared" si="21"/>
        <v/>
      </c>
      <c r="B384" s="9"/>
      <c r="C384" s="10" t="str">
        <f>IF(B384="","",COUNTIF(INDEX($B:$B,5):B384,B384))</f>
        <v/>
      </c>
      <c r="D384" s="11"/>
      <c r="E384" s="6"/>
      <c r="F384" s="6"/>
      <c r="G384" s="6"/>
      <c r="H384" s="9"/>
      <c r="I384" s="6"/>
      <c r="J384" s="12"/>
      <c r="K384" s="13"/>
      <c r="L384" s="14" t="str">
        <f t="shared" si="22"/>
        <v/>
      </c>
      <c r="M384" s="14" t="str">
        <f t="shared" si="23"/>
        <v/>
      </c>
      <c r="N384" s="14" t="str">
        <f t="shared" si="24"/>
        <v/>
      </c>
    </row>
    <row r="385" spans="1:14" x14ac:dyDescent="0.2">
      <c r="A385" s="1" t="str">
        <f t="shared" si="21"/>
        <v/>
      </c>
      <c r="B385" s="9"/>
      <c r="C385" s="10" t="str">
        <f>IF(B385="","",COUNTIF(INDEX($B:$B,5):B385,B385))</f>
        <v/>
      </c>
      <c r="D385" s="11"/>
      <c r="E385" s="6"/>
      <c r="F385" s="6"/>
      <c r="G385" s="6"/>
      <c r="H385" s="9"/>
      <c r="I385" s="6"/>
      <c r="J385" s="12"/>
      <c r="K385" s="13"/>
      <c r="L385" s="14" t="str">
        <f t="shared" si="22"/>
        <v/>
      </c>
      <c r="M385" s="14" t="str">
        <f t="shared" si="23"/>
        <v/>
      </c>
      <c r="N385" s="14" t="str">
        <f t="shared" si="24"/>
        <v/>
      </c>
    </row>
    <row r="386" spans="1:14" x14ac:dyDescent="0.2">
      <c r="A386" s="1" t="str">
        <f t="shared" si="21"/>
        <v/>
      </c>
      <c r="B386" s="9"/>
      <c r="C386" s="10" t="str">
        <f>IF(B386="","",COUNTIF(INDEX($B:$B,5):B386,B386))</f>
        <v/>
      </c>
      <c r="D386" s="11"/>
      <c r="E386" s="6"/>
      <c r="F386" s="6"/>
      <c r="G386" s="6"/>
      <c r="H386" s="9"/>
      <c r="I386" s="6"/>
      <c r="J386" s="12"/>
      <c r="K386" s="13"/>
      <c r="L386" s="14" t="str">
        <f t="shared" si="22"/>
        <v/>
      </c>
      <c r="M386" s="14" t="str">
        <f t="shared" si="23"/>
        <v/>
      </c>
      <c r="N386" s="14" t="str">
        <f t="shared" si="24"/>
        <v/>
      </c>
    </row>
    <row r="387" spans="1:14" x14ac:dyDescent="0.2">
      <c r="A387" s="1" t="str">
        <f t="shared" si="21"/>
        <v/>
      </c>
      <c r="B387" s="9"/>
      <c r="C387" s="10" t="str">
        <f>IF(B387="","",COUNTIF(INDEX($B:$B,5):B387,B387))</f>
        <v/>
      </c>
      <c r="D387" s="11"/>
      <c r="E387" s="6"/>
      <c r="F387" s="6"/>
      <c r="G387" s="6"/>
      <c r="H387" s="9"/>
      <c r="I387" s="6"/>
      <c r="J387" s="12"/>
      <c r="K387" s="13"/>
      <c r="L387" s="14" t="str">
        <f t="shared" si="22"/>
        <v/>
      </c>
      <c r="M387" s="14" t="str">
        <f t="shared" si="23"/>
        <v/>
      </c>
      <c r="N387" s="14" t="str">
        <f t="shared" si="24"/>
        <v/>
      </c>
    </row>
    <row r="388" spans="1:14" x14ac:dyDescent="0.2">
      <c r="A388" s="1" t="str">
        <f t="shared" si="21"/>
        <v/>
      </c>
      <c r="B388" s="9"/>
      <c r="C388" s="10" t="str">
        <f>IF(B388="","",COUNTIF(INDEX($B:$B,5):B388,B388))</f>
        <v/>
      </c>
      <c r="D388" s="11"/>
      <c r="E388" s="6"/>
      <c r="F388" s="6"/>
      <c r="G388" s="6"/>
      <c r="H388" s="9"/>
      <c r="I388" s="6"/>
      <c r="J388" s="12"/>
      <c r="K388" s="13"/>
      <c r="L388" s="14" t="str">
        <f t="shared" si="22"/>
        <v/>
      </c>
      <c r="M388" s="14" t="str">
        <f t="shared" si="23"/>
        <v/>
      </c>
      <c r="N388" s="14" t="str">
        <f t="shared" si="24"/>
        <v/>
      </c>
    </row>
    <row r="389" spans="1:14" x14ac:dyDescent="0.2">
      <c r="A389" s="1" t="str">
        <f t="shared" ref="A389:A452" si="25">IF(B389="","",B389&amp;"|"&amp;C389)</f>
        <v/>
      </c>
      <c r="B389" s="9"/>
      <c r="C389" s="10" t="str">
        <f>IF(B389="","",COUNTIF(INDEX($B:$B,5):B389,B389))</f>
        <v/>
      </c>
      <c r="D389" s="11"/>
      <c r="E389" s="6"/>
      <c r="F389" s="6"/>
      <c r="G389" s="6"/>
      <c r="H389" s="9"/>
      <c r="I389" s="6"/>
      <c r="J389" s="12"/>
      <c r="K389" s="13"/>
      <c r="L389" s="14" t="str">
        <f t="shared" ref="L389:L452" si="26">IF(OR(I389="",J389=""),"",ROUND(I389*J389,2))</f>
        <v/>
      </c>
      <c r="M389" s="14" t="str">
        <f t="shared" ref="M389:M452" si="27">IF(L389="","",ROUND(L389*K389,2))</f>
        <v/>
      </c>
      <c r="N389" s="14" t="str">
        <f t="shared" ref="N389:N452" si="28">IF(L389="","",L389+M389)</f>
        <v/>
      </c>
    </row>
    <row r="390" spans="1:14" x14ac:dyDescent="0.2">
      <c r="A390" s="1" t="str">
        <f t="shared" si="25"/>
        <v/>
      </c>
      <c r="B390" s="9"/>
      <c r="C390" s="10" t="str">
        <f>IF(B390="","",COUNTIF(INDEX($B:$B,5):B390,B390))</f>
        <v/>
      </c>
      <c r="D390" s="11"/>
      <c r="E390" s="6"/>
      <c r="F390" s="6"/>
      <c r="G390" s="6"/>
      <c r="H390" s="9"/>
      <c r="I390" s="6"/>
      <c r="J390" s="12"/>
      <c r="K390" s="13"/>
      <c r="L390" s="14" t="str">
        <f t="shared" si="26"/>
        <v/>
      </c>
      <c r="M390" s="14" t="str">
        <f t="shared" si="27"/>
        <v/>
      </c>
      <c r="N390" s="14" t="str">
        <f t="shared" si="28"/>
        <v/>
      </c>
    </row>
    <row r="391" spans="1:14" x14ac:dyDescent="0.2">
      <c r="A391" s="1" t="str">
        <f t="shared" si="25"/>
        <v/>
      </c>
      <c r="B391" s="9"/>
      <c r="C391" s="10" t="str">
        <f>IF(B391="","",COUNTIF(INDEX($B:$B,5):B391,B391))</f>
        <v/>
      </c>
      <c r="D391" s="11"/>
      <c r="E391" s="6"/>
      <c r="F391" s="6"/>
      <c r="G391" s="6"/>
      <c r="H391" s="9"/>
      <c r="I391" s="6"/>
      <c r="J391" s="12"/>
      <c r="K391" s="13"/>
      <c r="L391" s="14" t="str">
        <f t="shared" si="26"/>
        <v/>
      </c>
      <c r="M391" s="14" t="str">
        <f t="shared" si="27"/>
        <v/>
      </c>
      <c r="N391" s="14" t="str">
        <f t="shared" si="28"/>
        <v/>
      </c>
    </row>
    <row r="392" spans="1:14" x14ac:dyDescent="0.2">
      <c r="A392" s="1" t="str">
        <f t="shared" si="25"/>
        <v/>
      </c>
      <c r="B392" s="9"/>
      <c r="C392" s="10" t="str">
        <f>IF(B392="","",COUNTIF(INDEX($B:$B,5):B392,B392))</f>
        <v/>
      </c>
      <c r="D392" s="11"/>
      <c r="E392" s="6"/>
      <c r="F392" s="6"/>
      <c r="G392" s="6"/>
      <c r="H392" s="9"/>
      <c r="I392" s="6"/>
      <c r="J392" s="12"/>
      <c r="K392" s="13"/>
      <c r="L392" s="14" t="str">
        <f t="shared" si="26"/>
        <v/>
      </c>
      <c r="M392" s="14" t="str">
        <f t="shared" si="27"/>
        <v/>
      </c>
      <c r="N392" s="14" t="str">
        <f t="shared" si="28"/>
        <v/>
      </c>
    </row>
    <row r="393" spans="1:14" x14ac:dyDescent="0.2">
      <c r="A393" s="1" t="str">
        <f t="shared" si="25"/>
        <v/>
      </c>
      <c r="B393" s="9"/>
      <c r="C393" s="10" t="str">
        <f>IF(B393="","",COUNTIF(INDEX($B:$B,5):B393,B393))</f>
        <v/>
      </c>
      <c r="D393" s="11"/>
      <c r="E393" s="6"/>
      <c r="F393" s="6"/>
      <c r="G393" s="6"/>
      <c r="H393" s="9"/>
      <c r="I393" s="6"/>
      <c r="J393" s="12"/>
      <c r="K393" s="13"/>
      <c r="L393" s="14" t="str">
        <f t="shared" si="26"/>
        <v/>
      </c>
      <c r="M393" s="14" t="str">
        <f t="shared" si="27"/>
        <v/>
      </c>
      <c r="N393" s="14" t="str">
        <f t="shared" si="28"/>
        <v/>
      </c>
    </row>
    <row r="394" spans="1:14" x14ac:dyDescent="0.2">
      <c r="A394" s="1" t="str">
        <f t="shared" si="25"/>
        <v/>
      </c>
      <c r="B394" s="9"/>
      <c r="C394" s="10" t="str">
        <f>IF(B394="","",COUNTIF(INDEX($B:$B,5):B394,B394))</f>
        <v/>
      </c>
      <c r="D394" s="11"/>
      <c r="E394" s="6"/>
      <c r="F394" s="6"/>
      <c r="G394" s="6"/>
      <c r="H394" s="9"/>
      <c r="I394" s="6"/>
      <c r="J394" s="12"/>
      <c r="K394" s="13"/>
      <c r="L394" s="14" t="str">
        <f t="shared" si="26"/>
        <v/>
      </c>
      <c r="M394" s="14" t="str">
        <f t="shared" si="27"/>
        <v/>
      </c>
      <c r="N394" s="14" t="str">
        <f t="shared" si="28"/>
        <v/>
      </c>
    </row>
    <row r="395" spans="1:14" x14ac:dyDescent="0.2">
      <c r="A395" s="1" t="str">
        <f t="shared" si="25"/>
        <v/>
      </c>
      <c r="B395" s="9"/>
      <c r="C395" s="10" t="str">
        <f>IF(B395="","",COUNTIF(INDEX($B:$B,5):B395,B395))</f>
        <v/>
      </c>
      <c r="D395" s="11"/>
      <c r="E395" s="6"/>
      <c r="F395" s="6"/>
      <c r="G395" s="6"/>
      <c r="H395" s="9"/>
      <c r="I395" s="6"/>
      <c r="J395" s="12"/>
      <c r="K395" s="13"/>
      <c r="L395" s="14" t="str">
        <f t="shared" si="26"/>
        <v/>
      </c>
      <c r="M395" s="14" t="str">
        <f t="shared" si="27"/>
        <v/>
      </c>
      <c r="N395" s="14" t="str">
        <f t="shared" si="28"/>
        <v/>
      </c>
    </row>
    <row r="396" spans="1:14" x14ac:dyDescent="0.2">
      <c r="A396" s="1" t="str">
        <f t="shared" si="25"/>
        <v/>
      </c>
      <c r="B396" s="9"/>
      <c r="C396" s="10" t="str">
        <f>IF(B396="","",COUNTIF(INDEX($B:$B,5):B396,B396))</f>
        <v/>
      </c>
      <c r="D396" s="11"/>
      <c r="E396" s="6"/>
      <c r="F396" s="6"/>
      <c r="G396" s="6"/>
      <c r="H396" s="9"/>
      <c r="I396" s="6"/>
      <c r="J396" s="12"/>
      <c r="K396" s="13"/>
      <c r="L396" s="14" t="str">
        <f t="shared" si="26"/>
        <v/>
      </c>
      <c r="M396" s="14" t="str">
        <f t="shared" si="27"/>
        <v/>
      </c>
      <c r="N396" s="14" t="str">
        <f t="shared" si="28"/>
        <v/>
      </c>
    </row>
    <row r="397" spans="1:14" x14ac:dyDescent="0.2">
      <c r="A397" s="1" t="str">
        <f t="shared" si="25"/>
        <v/>
      </c>
      <c r="B397" s="9"/>
      <c r="C397" s="10" t="str">
        <f>IF(B397="","",COUNTIF(INDEX($B:$B,5):B397,B397))</f>
        <v/>
      </c>
      <c r="D397" s="11"/>
      <c r="E397" s="6"/>
      <c r="F397" s="6"/>
      <c r="G397" s="6"/>
      <c r="H397" s="9"/>
      <c r="I397" s="6"/>
      <c r="J397" s="12"/>
      <c r="K397" s="13"/>
      <c r="L397" s="14" t="str">
        <f t="shared" si="26"/>
        <v/>
      </c>
      <c r="M397" s="14" t="str">
        <f t="shared" si="27"/>
        <v/>
      </c>
      <c r="N397" s="14" t="str">
        <f t="shared" si="28"/>
        <v/>
      </c>
    </row>
    <row r="398" spans="1:14" x14ac:dyDescent="0.2">
      <c r="A398" s="1" t="str">
        <f t="shared" si="25"/>
        <v/>
      </c>
      <c r="B398" s="9"/>
      <c r="C398" s="10" t="str">
        <f>IF(B398="","",COUNTIF(INDEX($B:$B,5):B398,B398))</f>
        <v/>
      </c>
      <c r="D398" s="11"/>
      <c r="E398" s="6"/>
      <c r="F398" s="6"/>
      <c r="G398" s="6"/>
      <c r="H398" s="9"/>
      <c r="I398" s="6"/>
      <c r="J398" s="12"/>
      <c r="K398" s="13"/>
      <c r="L398" s="14" t="str">
        <f t="shared" si="26"/>
        <v/>
      </c>
      <c r="M398" s="14" t="str">
        <f t="shared" si="27"/>
        <v/>
      </c>
      <c r="N398" s="14" t="str">
        <f t="shared" si="28"/>
        <v/>
      </c>
    </row>
    <row r="399" spans="1:14" x14ac:dyDescent="0.2">
      <c r="A399" s="1" t="str">
        <f t="shared" si="25"/>
        <v/>
      </c>
      <c r="B399" s="9"/>
      <c r="C399" s="10" t="str">
        <f>IF(B399="","",COUNTIF(INDEX($B:$B,5):B399,B399))</f>
        <v/>
      </c>
      <c r="D399" s="11"/>
      <c r="E399" s="6"/>
      <c r="F399" s="6"/>
      <c r="G399" s="6"/>
      <c r="H399" s="9"/>
      <c r="I399" s="6"/>
      <c r="J399" s="12"/>
      <c r="K399" s="13"/>
      <c r="L399" s="14" t="str">
        <f t="shared" si="26"/>
        <v/>
      </c>
      <c r="M399" s="14" t="str">
        <f t="shared" si="27"/>
        <v/>
      </c>
      <c r="N399" s="14" t="str">
        <f t="shared" si="28"/>
        <v/>
      </c>
    </row>
    <row r="400" spans="1:14" x14ac:dyDescent="0.2">
      <c r="A400" s="1" t="str">
        <f t="shared" si="25"/>
        <v/>
      </c>
      <c r="B400" s="9"/>
      <c r="C400" s="10" t="str">
        <f>IF(B400="","",COUNTIF(INDEX($B:$B,5):B400,B400))</f>
        <v/>
      </c>
      <c r="D400" s="11"/>
      <c r="E400" s="6"/>
      <c r="F400" s="6"/>
      <c r="G400" s="6"/>
      <c r="H400" s="9"/>
      <c r="I400" s="6"/>
      <c r="J400" s="12"/>
      <c r="K400" s="13"/>
      <c r="L400" s="14" t="str">
        <f t="shared" si="26"/>
        <v/>
      </c>
      <c r="M400" s="14" t="str">
        <f t="shared" si="27"/>
        <v/>
      </c>
      <c r="N400" s="14" t="str">
        <f t="shared" si="28"/>
        <v/>
      </c>
    </row>
    <row r="401" spans="1:14" x14ac:dyDescent="0.2">
      <c r="A401" s="1" t="str">
        <f t="shared" si="25"/>
        <v/>
      </c>
      <c r="B401" s="9"/>
      <c r="C401" s="10" t="str">
        <f>IF(B401="","",COUNTIF(INDEX($B:$B,5):B401,B401))</f>
        <v/>
      </c>
      <c r="D401" s="11"/>
      <c r="E401" s="6"/>
      <c r="F401" s="6"/>
      <c r="G401" s="6"/>
      <c r="H401" s="9"/>
      <c r="I401" s="6"/>
      <c r="J401" s="12"/>
      <c r="K401" s="13"/>
      <c r="L401" s="14" t="str">
        <f t="shared" si="26"/>
        <v/>
      </c>
      <c r="M401" s="14" t="str">
        <f t="shared" si="27"/>
        <v/>
      </c>
      <c r="N401" s="14" t="str">
        <f t="shared" si="28"/>
        <v/>
      </c>
    </row>
    <row r="402" spans="1:14" x14ac:dyDescent="0.2">
      <c r="A402" s="1" t="str">
        <f t="shared" si="25"/>
        <v/>
      </c>
      <c r="B402" s="9"/>
      <c r="C402" s="10" t="str">
        <f>IF(B402="","",COUNTIF(INDEX($B:$B,5):B402,B402))</f>
        <v/>
      </c>
      <c r="D402" s="11"/>
      <c r="E402" s="6"/>
      <c r="F402" s="6"/>
      <c r="G402" s="6"/>
      <c r="H402" s="9"/>
      <c r="I402" s="6"/>
      <c r="J402" s="12"/>
      <c r="K402" s="13"/>
      <c r="L402" s="14" t="str">
        <f t="shared" si="26"/>
        <v/>
      </c>
      <c r="M402" s="14" t="str">
        <f t="shared" si="27"/>
        <v/>
      </c>
      <c r="N402" s="14" t="str">
        <f t="shared" si="28"/>
        <v/>
      </c>
    </row>
    <row r="403" spans="1:14" x14ac:dyDescent="0.2">
      <c r="A403" s="1" t="str">
        <f t="shared" si="25"/>
        <v/>
      </c>
      <c r="B403" s="9"/>
      <c r="C403" s="10" t="str">
        <f>IF(B403="","",COUNTIF(INDEX($B:$B,5):B403,B403))</f>
        <v/>
      </c>
      <c r="D403" s="11"/>
      <c r="E403" s="6"/>
      <c r="F403" s="6"/>
      <c r="G403" s="6"/>
      <c r="H403" s="9"/>
      <c r="I403" s="6"/>
      <c r="J403" s="12"/>
      <c r="K403" s="13"/>
      <c r="L403" s="14" t="str">
        <f t="shared" si="26"/>
        <v/>
      </c>
      <c r="M403" s="14" t="str">
        <f t="shared" si="27"/>
        <v/>
      </c>
      <c r="N403" s="14" t="str">
        <f t="shared" si="28"/>
        <v/>
      </c>
    </row>
    <row r="404" spans="1:14" x14ac:dyDescent="0.2">
      <c r="A404" s="1" t="str">
        <f t="shared" si="25"/>
        <v/>
      </c>
      <c r="B404" s="9"/>
      <c r="C404" s="10" t="str">
        <f>IF(B404="","",COUNTIF(INDEX($B:$B,5):B404,B404))</f>
        <v/>
      </c>
      <c r="D404" s="11"/>
      <c r="E404" s="6"/>
      <c r="F404" s="6"/>
      <c r="G404" s="6"/>
      <c r="H404" s="9"/>
      <c r="I404" s="6"/>
      <c r="J404" s="12"/>
      <c r="K404" s="13"/>
      <c r="L404" s="14" t="str">
        <f t="shared" si="26"/>
        <v/>
      </c>
      <c r="M404" s="14" t="str">
        <f t="shared" si="27"/>
        <v/>
      </c>
      <c r="N404" s="14" t="str">
        <f t="shared" si="28"/>
        <v/>
      </c>
    </row>
    <row r="405" spans="1:14" x14ac:dyDescent="0.2">
      <c r="A405" s="1" t="str">
        <f t="shared" si="25"/>
        <v/>
      </c>
      <c r="B405" s="9"/>
      <c r="C405" s="10" t="str">
        <f>IF(B405="","",COUNTIF(INDEX($B:$B,5):B405,B405))</f>
        <v/>
      </c>
      <c r="D405" s="11"/>
      <c r="E405" s="6"/>
      <c r="F405" s="6"/>
      <c r="G405" s="6"/>
      <c r="H405" s="9"/>
      <c r="I405" s="6"/>
      <c r="J405" s="12"/>
      <c r="K405" s="13"/>
      <c r="L405" s="14" t="str">
        <f t="shared" si="26"/>
        <v/>
      </c>
      <c r="M405" s="14" t="str">
        <f t="shared" si="27"/>
        <v/>
      </c>
      <c r="N405" s="14" t="str">
        <f t="shared" si="28"/>
        <v/>
      </c>
    </row>
    <row r="406" spans="1:14" x14ac:dyDescent="0.2">
      <c r="A406" s="1" t="str">
        <f t="shared" si="25"/>
        <v/>
      </c>
      <c r="B406" s="9"/>
      <c r="C406" s="10" t="str">
        <f>IF(B406="","",COUNTIF(INDEX($B:$B,5):B406,B406))</f>
        <v/>
      </c>
      <c r="D406" s="11"/>
      <c r="E406" s="6"/>
      <c r="F406" s="6"/>
      <c r="G406" s="6"/>
      <c r="H406" s="9"/>
      <c r="I406" s="6"/>
      <c r="J406" s="12"/>
      <c r="K406" s="13"/>
      <c r="L406" s="14" t="str">
        <f t="shared" si="26"/>
        <v/>
      </c>
      <c r="M406" s="14" t="str">
        <f t="shared" si="27"/>
        <v/>
      </c>
      <c r="N406" s="14" t="str">
        <f t="shared" si="28"/>
        <v/>
      </c>
    </row>
    <row r="407" spans="1:14" x14ac:dyDescent="0.2">
      <c r="A407" s="1" t="str">
        <f t="shared" si="25"/>
        <v/>
      </c>
      <c r="B407" s="9"/>
      <c r="C407" s="10" t="str">
        <f>IF(B407="","",COUNTIF(INDEX($B:$B,5):B407,B407))</f>
        <v/>
      </c>
      <c r="D407" s="11"/>
      <c r="E407" s="6"/>
      <c r="F407" s="6"/>
      <c r="G407" s="6"/>
      <c r="H407" s="9"/>
      <c r="I407" s="6"/>
      <c r="J407" s="12"/>
      <c r="K407" s="13"/>
      <c r="L407" s="14" t="str">
        <f t="shared" si="26"/>
        <v/>
      </c>
      <c r="M407" s="14" t="str">
        <f t="shared" si="27"/>
        <v/>
      </c>
      <c r="N407" s="14" t="str">
        <f t="shared" si="28"/>
        <v/>
      </c>
    </row>
    <row r="408" spans="1:14" x14ac:dyDescent="0.2">
      <c r="A408" s="1" t="str">
        <f t="shared" si="25"/>
        <v/>
      </c>
      <c r="B408" s="9"/>
      <c r="C408" s="10" t="str">
        <f>IF(B408="","",COUNTIF(INDEX($B:$B,5):B408,B408))</f>
        <v/>
      </c>
      <c r="D408" s="11"/>
      <c r="E408" s="6"/>
      <c r="F408" s="6"/>
      <c r="G408" s="6"/>
      <c r="H408" s="9"/>
      <c r="I408" s="6"/>
      <c r="J408" s="12"/>
      <c r="K408" s="13"/>
      <c r="L408" s="14" t="str">
        <f t="shared" si="26"/>
        <v/>
      </c>
      <c r="M408" s="14" t="str">
        <f t="shared" si="27"/>
        <v/>
      </c>
      <c r="N408" s="14" t="str">
        <f t="shared" si="28"/>
        <v/>
      </c>
    </row>
    <row r="409" spans="1:14" x14ac:dyDescent="0.2">
      <c r="A409" s="1" t="str">
        <f t="shared" si="25"/>
        <v/>
      </c>
      <c r="B409" s="9"/>
      <c r="C409" s="10" t="str">
        <f>IF(B409="","",COUNTIF(INDEX($B:$B,5):B409,B409))</f>
        <v/>
      </c>
      <c r="D409" s="11"/>
      <c r="E409" s="6"/>
      <c r="F409" s="6"/>
      <c r="G409" s="6"/>
      <c r="H409" s="9"/>
      <c r="I409" s="6"/>
      <c r="J409" s="12"/>
      <c r="K409" s="13"/>
      <c r="L409" s="14" t="str">
        <f t="shared" si="26"/>
        <v/>
      </c>
      <c r="M409" s="14" t="str">
        <f t="shared" si="27"/>
        <v/>
      </c>
      <c r="N409" s="14" t="str">
        <f t="shared" si="28"/>
        <v/>
      </c>
    </row>
    <row r="410" spans="1:14" x14ac:dyDescent="0.2">
      <c r="A410" s="1" t="str">
        <f t="shared" si="25"/>
        <v/>
      </c>
      <c r="B410" s="9"/>
      <c r="C410" s="10" t="str">
        <f>IF(B410="","",COUNTIF(INDEX($B:$B,5):B410,B410))</f>
        <v/>
      </c>
      <c r="D410" s="11"/>
      <c r="E410" s="6"/>
      <c r="F410" s="6"/>
      <c r="G410" s="6"/>
      <c r="H410" s="9"/>
      <c r="I410" s="6"/>
      <c r="J410" s="12"/>
      <c r="K410" s="13"/>
      <c r="L410" s="14" t="str">
        <f t="shared" si="26"/>
        <v/>
      </c>
      <c r="M410" s="14" t="str">
        <f t="shared" si="27"/>
        <v/>
      </c>
      <c r="N410" s="14" t="str">
        <f t="shared" si="28"/>
        <v/>
      </c>
    </row>
    <row r="411" spans="1:14" x14ac:dyDescent="0.2">
      <c r="A411" s="1" t="str">
        <f t="shared" si="25"/>
        <v/>
      </c>
      <c r="B411" s="9"/>
      <c r="C411" s="10" t="str">
        <f>IF(B411="","",COUNTIF(INDEX($B:$B,5):B411,B411))</f>
        <v/>
      </c>
      <c r="D411" s="11"/>
      <c r="E411" s="6"/>
      <c r="F411" s="6"/>
      <c r="G411" s="6"/>
      <c r="H411" s="9"/>
      <c r="I411" s="6"/>
      <c r="J411" s="12"/>
      <c r="K411" s="13"/>
      <c r="L411" s="14" t="str">
        <f t="shared" si="26"/>
        <v/>
      </c>
      <c r="M411" s="14" t="str">
        <f t="shared" si="27"/>
        <v/>
      </c>
      <c r="N411" s="14" t="str">
        <f t="shared" si="28"/>
        <v/>
      </c>
    </row>
    <row r="412" spans="1:14" x14ac:dyDescent="0.2">
      <c r="A412" s="1" t="str">
        <f t="shared" si="25"/>
        <v/>
      </c>
      <c r="B412" s="9"/>
      <c r="C412" s="10" t="str">
        <f>IF(B412="","",COUNTIF(INDEX($B:$B,5):B412,B412))</f>
        <v/>
      </c>
      <c r="D412" s="11"/>
      <c r="E412" s="6"/>
      <c r="F412" s="6"/>
      <c r="G412" s="6"/>
      <c r="H412" s="9"/>
      <c r="I412" s="6"/>
      <c r="J412" s="12"/>
      <c r="K412" s="13"/>
      <c r="L412" s="14" t="str">
        <f t="shared" si="26"/>
        <v/>
      </c>
      <c r="M412" s="14" t="str">
        <f t="shared" si="27"/>
        <v/>
      </c>
      <c r="N412" s="14" t="str">
        <f t="shared" si="28"/>
        <v/>
      </c>
    </row>
    <row r="413" spans="1:14" x14ac:dyDescent="0.2">
      <c r="A413" s="1" t="str">
        <f t="shared" si="25"/>
        <v/>
      </c>
      <c r="B413" s="9"/>
      <c r="C413" s="10" t="str">
        <f>IF(B413="","",COUNTIF(INDEX($B:$B,5):B413,B413))</f>
        <v/>
      </c>
      <c r="D413" s="11"/>
      <c r="E413" s="6"/>
      <c r="F413" s="6"/>
      <c r="G413" s="6"/>
      <c r="H413" s="9"/>
      <c r="I413" s="6"/>
      <c r="J413" s="12"/>
      <c r="K413" s="13"/>
      <c r="L413" s="14" t="str">
        <f t="shared" si="26"/>
        <v/>
      </c>
      <c r="M413" s="14" t="str">
        <f t="shared" si="27"/>
        <v/>
      </c>
      <c r="N413" s="14" t="str">
        <f t="shared" si="28"/>
        <v/>
      </c>
    </row>
    <row r="414" spans="1:14" x14ac:dyDescent="0.2">
      <c r="A414" s="1" t="str">
        <f t="shared" si="25"/>
        <v/>
      </c>
      <c r="B414" s="9"/>
      <c r="C414" s="10" t="str">
        <f>IF(B414="","",COUNTIF(INDEX($B:$B,5):B414,B414))</f>
        <v/>
      </c>
      <c r="D414" s="11"/>
      <c r="E414" s="6"/>
      <c r="F414" s="6"/>
      <c r="G414" s="6"/>
      <c r="H414" s="9"/>
      <c r="I414" s="6"/>
      <c r="J414" s="12"/>
      <c r="K414" s="13"/>
      <c r="L414" s="14" t="str">
        <f t="shared" si="26"/>
        <v/>
      </c>
      <c r="M414" s="14" t="str">
        <f t="shared" si="27"/>
        <v/>
      </c>
      <c r="N414" s="14" t="str">
        <f t="shared" si="28"/>
        <v/>
      </c>
    </row>
    <row r="415" spans="1:14" x14ac:dyDescent="0.2">
      <c r="A415" s="1" t="str">
        <f t="shared" si="25"/>
        <v/>
      </c>
      <c r="B415" s="9"/>
      <c r="C415" s="10" t="str">
        <f>IF(B415="","",COUNTIF(INDEX($B:$B,5):B415,B415))</f>
        <v/>
      </c>
      <c r="D415" s="11"/>
      <c r="E415" s="6"/>
      <c r="F415" s="6"/>
      <c r="G415" s="6"/>
      <c r="H415" s="9"/>
      <c r="I415" s="6"/>
      <c r="J415" s="12"/>
      <c r="K415" s="13"/>
      <c r="L415" s="14" t="str">
        <f t="shared" si="26"/>
        <v/>
      </c>
      <c r="M415" s="14" t="str">
        <f t="shared" si="27"/>
        <v/>
      </c>
      <c r="N415" s="14" t="str">
        <f t="shared" si="28"/>
        <v/>
      </c>
    </row>
    <row r="416" spans="1:14" x14ac:dyDescent="0.2">
      <c r="A416" s="1" t="str">
        <f t="shared" si="25"/>
        <v/>
      </c>
      <c r="B416" s="9"/>
      <c r="C416" s="10" t="str">
        <f>IF(B416="","",COUNTIF(INDEX($B:$B,5):B416,B416))</f>
        <v/>
      </c>
      <c r="D416" s="11"/>
      <c r="E416" s="6"/>
      <c r="F416" s="6"/>
      <c r="G416" s="6"/>
      <c r="H416" s="9"/>
      <c r="I416" s="6"/>
      <c r="J416" s="12"/>
      <c r="K416" s="13"/>
      <c r="L416" s="14" t="str">
        <f t="shared" si="26"/>
        <v/>
      </c>
      <c r="M416" s="14" t="str">
        <f t="shared" si="27"/>
        <v/>
      </c>
      <c r="N416" s="14" t="str">
        <f t="shared" si="28"/>
        <v/>
      </c>
    </row>
    <row r="417" spans="1:14" x14ac:dyDescent="0.2">
      <c r="A417" s="1" t="str">
        <f t="shared" si="25"/>
        <v/>
      </c>
      <c r="B417" s="9"/>
      <c r="C417" s="10" t="str">
        <f>IF(B417="","",COUNTIF(INDEX($B:$B,5):B417,B417))</f>
        <v/>
      </c>
      <c r="D417" s="11"/>
      <c r="E417" s="6"/>
      <c r="F417" s="6"/>
      <c r="G417" s="6"/>
      <c r="H417" s="9"/>
      <c r="I417" s="6"/>
      <c r="J417" s="12"/>
      <c r="K417" s="13"/>
      <c r="L417" s="14" t="str">
        <f t="shared" si="26"/>
        <v/>
      </c>
      <c r="M417" s="14" t="str">
        <f t="shared" si="27"/>
        <v/>
      </c>
      <c r="N417" s="14" t="str">
        <f t="shared" si="28"/>
        <v/>
      </c>
    </row>
    <row r="418" spans="1:14" x14ac:dyDescent="0.2">
      <c r="A418" s="1" t="str">
        <f t="shared" si="25"/>
        <v/>
      </c>
      <c r="B418" s="9"/>
      <c r="C418" s="10" t="str">
        <f>IF(B418="","",COUNTIF(INDEX($B:$B,5):B418,B418))</f>
        <v/>
      </c>
      <c r="D418" s="11"/>
      <c r="E418" s="6"/>
      <c r="F418" s="6"/>
      <c r="G418" s="6"/>
      <c r="H418" s="9"/>
      <c r="I418" s="6"/>
      <c r="J418" s="12"/>
      <c r="K418" s="13"/>
      <c r="L418" s="14" t="str">
        <f t="shared" si="26"/>
        <v/>
      </c>
      <c r="M418" s="14" t="str">
        <f t="shared" si="27"/>
        <v/>
      </c>
      <c r="N418" s="14" t="str">
        <f t="shared" si="28"/>
        <v/>
      </c>
    </row>
    <row r="419" spans="1:14" x14ac:dyDescent="0.2">
      <c r="A419" s="1" t="str">
        <f t="shared" si="25"/>
        <v/>
      </c>
      <c r="B419" s="9"/>
      <c r="C419" s="10" t="str">
        <f>IF(B419="","",COUNTIF(INDEX($B:$B,5):B419,B419))</f>
        <v/>
      </c>
      <c r="D419" s="11"/>
      <c r="E419" s="6"/>
      <c r="F419" s="6"/>
      <c r="G419" s="6"/>
      <c r="H419" s="9"/>
      <c r="I419" s="6"/>
      <c r="J419" s="12"/>
      <c r="K419" s="13"/>
      <c r="L419" s="14" t="str">
        <f t="shared" si="26"/>
        <v/>
      </c>
      <c r="M419" s="14" t="str">
        <f t="shared" si="27"/>
        <v/>
      </c>
      <c r="N419" s="14" t="str">
        <f t="shared" si="28"/>
        <v/>
      </c>
    </row>
    <row r="420" spans="1:14" x14ac:dyDescent="0.2">
      <c r="A420" s="1" t="str">
        <f t="shared" si="25"/>
        <v/>
      </c>
      <c r="B420" s="9"/>
      <c r="C420" s="10" t="str">
        <f>IF(B420="","",COUNTIF(INDEX($B:$B,5):B420,B420))</f>
        <v/>
      </c>
      <c r="D420" s="11"/>
      <c r="E420" s="6"/>
      <c r="F420" s="6"/>
      <c r="G420" s="6"/>
      <c r="H420" s="9"/>
      <c r="I420" s="6"/>
      <c r="J420" s="12"/>
      <c r="K420" s="13"/>
      <c r="L420" s="14" t="str">
        <f t="shared" si="26"/>
        <v/>
      </c>
      <c r="M420" s="14" t="str">
        <f t="shared" si="27"/>
        <v/>
      </c>
      <c r="N420" s="14" t="str">
        <f t="shared" si="28"/>
        <v/>
      </c>
    </row>
    <row r="421" spans="1:14" x14ac:dyDescent="0.2">
      <c r="A421" s="1" t="str">
        <f t="shared" si="25"/>
        <v/>
      </c>
      <c r="B421" s="9"/>
      <c r="C421" s="10" t="str">
        <f>IF(B421="","",COUNTIF(INDEX($B:$B,5):B421,B421))</f>
        <v/>
      </c>
      <c r="D421" s="11"/>
      <c r="E421" s="6"/>
      <c r="F421" s="6"/>
      <c r="G421" s="6"/>
      <c r="H421" s="9"/>
      <c r="I421" s="6"/>
      <c r="J421" s="12"/>
      <c r="K421" s="13"/>
      <c r="L421" s="14" t="str">
        <f t="shared" si="26"/>
        <v/>
      </c>
      <c r="M421" s="14" t="str">
        <f t="shared" si="27"/>
        <v/>
      </c>
      <c r="N421" s="14" t="str">
        <f t="shared" si="28"/>
        <v/>
      </c>
    </row>
    <row r="422" spans="1:14" x14ac:dyDescent="0.2">
      <c r="A422" s="1" t="str">
        <f t="shared" si="25"/>
        <v/>
      </c>
      <c r="B422" s="9"/>
      <c r="C422" s="10" t="str">
        <f>IF(B422="","",COUNTIF(INDEX($B:$B,5):B422,B422))</f>
        <v/>
      </c>
      <c r="D422" s="11"/>
      <c r="E422" s="6"/>
      <c r="F422" s="6"/>
      <c r="G422" s="6"/>
      <c r="H422" s="9"/>
      <c r="I422" s="6"/>
      <c r="J422" s="12"/>
      <c r="K422" s="13"/>
      <c r="L422" s="14" t="str">
        <f t="shared" si="26"/>
        <v/>
      </c>
      <c r="M422" s="14" t="str">
        <f t="shared" si="27"/>
        <v/>
      </c>
      <c r="N422" s="14" t="str">
        <f t="shared" si="28"/>
        <v/>
      </c>
    </row>
    <row r="423" spans="1:14" x14ac:dyDescent="0.2">
      <c r="A423" s="1" t="str">
        <f t="shared" si="25"/>
        <v/>
      </c>
      <c r="B423" s="9"/>
      <c r="C423" s="10" t="str">
        <f>IF(B423="","",COUNTIF(INDEX($B:$B,5):B423,B423))</f>
        <v/>
      </c>
      <c r="D423" s="11"/>
      <c r="E423" s="6"/>
      <c r="F423" s="6"/>
      <c r="G423" s="6"/>
      <c r="H423" s="9"/>
      <c r="I423" s="6"/>
      <c r="J423" s="12"/>
      <c r="K423" s="13"/>
      <c r="L423" s="14" t="str">
        <f t="shared" si="26"/>
        <v/>
      </c>
      <c r="M423" s="14" t="str">
        <f t="shared" si="27"/>
        <v/>
      </c>
      <c r="N423" s="14" t="str">
        <f t="shared" si="28"/>
        <v/>
      </c>
    </row>
    <row r="424" spans="1:14" x14ac:dyDescent="0.2">
      <c r="A424" s="1" t="str">
        <f t="shared" si="25"/>
        <v/>
      </c>
      <c r="B424" s="9"/>
      <c r="C424" s="10" t="str">
        <f>IF(B424="","",COUNTIF(INDEX($B:$B,5):B424,B424))</f>
        <v/>
      </c>
      <c r="D424" s="11"/>
      <c r="E424" s="6"/>
      <c r="F424" s="6"/>
      <c r="G424" s="6"/>
      <c r="H424" s="9"/>
      <c r="I424" s="6"/>
      <c r="J424" s="12"/>
      <c r="K424" s="13"/>
      <c r="L424" s="14" t="str">
        <f t="shared" si="26"/>
        <v/>
      </c>
      <c r="M424" s="14" t="str">
        <f t="shared" si="27"/>
        <v/>
      </c>
      <c r="N424" s="14" t="str">
        <f t="shared" si="28"/>
        <v/>
      </c>
    </row>
    <row r="425" spans="1:14" x14ac:dyDescent="0.2">
      <c r="A425" s="1" t="str">
        <f t="shared" si="25"/>
        <v/>
      </c>
      <c r="B425" s="9"/>
      <c r="C425" s="10" t="str">
        <f>IF(B425="","",COUNTIF(INDEX($B:$B,5):B425,B425))</f>
        <v/>
      </c>
      <c r="D425" s="11"/>
      <c r="E425" s="6"/>
      <c r="F425" s="6"/>
      <c r="G425" s="6"/>
      <c r="H425" s="9"/>
      <c r="I425" s="6"/>
      <c r="J425" s="12"/>
      <c r="K425" s="13"/>
      <c r="L425" s="14" t="str">
        <f t="shared" si="26"/>
        <v/>
      </c>
      <c r="M425" s="14" t="str">
        <f t="shared" si="27"/>
        <v/>
      </c>
      <c r="N425" s="14" t="str">
        <f t="shared" si="28"/>
        <v/>
      </c>
    </row>
    <row r="426" spans="1:14" x14ac:dyDescent="0.2">
      <c r="A426" s="1" t="str">
        <f t="shared" si="25"/>
        <v/>
      </c>
      <c r="B426" s="9"/>
      <c r="C426" s="10" t="str">
        <f>IF(B426="","",COUNTIF(INDEX($B:$B,5):B426,B426))</f>
        <v/>
      </c>
      <c r="D426" s="11"/>
      <c r="E426" s="6"/>
      <c r="F426" s="6"/>
      <c r="G426" s="6"/>
      <c r="H426" s="9"/>
      <c r="I426" s="6"/>
      <c r="J426" s="12"/>
      <c r="K426" s="13"/>
      <c r="L426" s="14" t="str">
        <f t="shared" si="26"/>
        <v/>
      </c>
      <c r="M426" s="14" t="str">
        <f t="shared" si="27"/>
        <v/>
      </c>
      <c r="N426" s="14" t="str">
        <f t="shared" si="28"/>
        <v/>
      </c>
    </row>
    <row r="427" spans="1:14" x14ac:dyDescent="0.2">
      <c r="A427" s="1" t="str">
        <f t="shared" si="25"/>
        <v/>
      </c>
      <c r="B427" s="9"/>
      <c r="C427" s="10" t="str">
        <f>IF(B427="","",COUNTIF(INDEX($B:$B,5):B427,B427))</f>
        <v/>
      </c>
      <c r="D427" s="11"/>
      <c r="E427" s="6"/>
      <c r="F427" s="6"/>
      <c r="G427" s="6"/>
      <c r="H427" s="9"/>
      <c r="I427" s="6"/>
      <c r="J427" s="12"/>
      <c r="K427" s="13"/>
      <c r="L427" s="14" t="str">
        <f t="shared" si="26"/>
        <v/>
      </c>
      <c r="M427" s="14" t="str">
        <f t="shared" si="27"/>
        <v/>
      </c>
      <c r="N427" s="14" t="str">
        <f t="shared" si="28"/>
        <v/>
      </c>
    </row>
    <row r="428" spans="1:14" x14ac:dyDescent="0.2">
      <c r="A428" s="1" t="str">
        <f t="shared" si="25"/>
        <v/>
      </c>
      <c r="B428" s="9"/>
      <c r="C428" s="10" t="str">
        <f>IF(B428="","",COUNTIF(INDEX($B:$B,5):B428,B428))</f>
        <v/>
      </c>
      <c r="D428" s="11"/>
      <c r="E428" s="6"/>
      <c r="F428" s="6"/>
      <c r="G428" s="6"/>
      <c r="H428" s="9"/>
      <c r="I428" s="6"/>
      <c r="J428" s="12"/>
      <c r="K428" s="13"/>
      <c r="L428" s="14" t="str">
        <f t="shared" si="26"/>
        <v/>
      </c>
      <c r="M428" s="14" t="str">
        <f t="shared" si="27"/>
        <v/>
      </c>
      <c r="N428" s="14" t="str">
        <f t="shared" si="28"/>
        <v/>
      </c>
    </row>
    <row r="429" spans="1:14" x14ac:dyDescent="0.2">
      <c r="A429" s="1" t="str">
        <f t="shared" si="25"/>
        <v/>
      </c>
      <c r="B429" s="9"/>
      <c r="C429" s="10" t="str">
        <f>IF(B429="","",COUNTIF(INDEX($B:$B,5):B429,B429))</f>
        <v/>
      </c>
      <c r="D429" s="11"/>
      <c r="E429" s="6"/>
      <c r="F429" s="6"/>
      <c r="G429" s="6"/>
      <c r="H429" s="9"/>
      <c r="I429" s="6"/>
      <c r="J429" s="12"/>
      <c r="K429" s="13"/>
      <c r="L429" s="14" t="str">
        <f t="shared" si="26"/>
        <v/>
      </c>
      <c r="M429" s="14" t="str">
        <f t="shared" si="27"/>
        <v/>
      </c>
      <c r="N429" s="14" t="str">
        <f t="shared" si="28"/>
        <v/>
      </c>
    </row>
    <row r="430" spans="1:14" x14ac:dyDescent="0.2">
      <c r="A430" s="1" t="str">
        <f t="shared" si="25"/>
        <v/>
      </c>
      <c r="B430" s="9"/>
      <c r="C430" s="10" t="str">
        <f>IF(B430="","",COUNTIF(INDEX($B:$B,5):B430,B430))</f>
        <v/>
      </c>
      <c r="D430" s="11"/>
      <c r="E430" s="6"/>
      <c r="F430" s="6"/>
      <c r="G430" s="6"/>
      <c r="H430" s="9"/>
      <c r="I430" s="6"/>
      <c r="J430" s="12"/>
      <c r="K430" s="13"/>
      <c r="L430" s="14" t="str">
        <f t="shared" si="26"/>
        <v/>
      </c>
      <c r="M430" s="14" t="str">
        <f t="shared" si="27"/>
        <v/>
      </c>
      <c r="N430" s="14" t="str">
        <f t="shared" si="28"/>
        <v/>
      </c>
    </row>
    <row r="431" spans="1:14" x14ac:dyDescent="0.2">
      <c r="A431" s="1" t="str">
        <f t="shared" si="25"/>
        <v/>
      </c>
      <c r="B431" s="9"/>
      <c r="C431" s="10" t="str">
        <f>IF(B431="","",COUNTIF(INDEX($B:$B,5):B431,B431))</f>
        <v/>
      </c>
      <c r="D431" s="11"/>
      <c r="E431" s="6"/>
      <c r="F431" s="6"/>
      <c r="G431" s="6"/>
      <c r="H431" s="9"/>
      <c r="I431" s="6"/>
      <c r="J431" s="12"/>
      <c r="K431" s="13"/>
      <c r="L431" s="14" t="str">
        <f t="shared" si="26"/>
        <v/>
      </c>
      <c r="M431" s="14" t="str">
        <f t="shared" si="27"/>
        <v/>
      </c>
      <c r="N431" s="14" t="str">
        <f t="shared" si="28"/>
        <v/>
      </c>
    </row>
    <row r="432" spans="1:14" x14ac:dyDescent="0.2">
      <c r="A432" s="1" t="str">
        <f t="shared" si="25"/>
        <v/>
      </c>
      <c r="B432" s="9"/>
      <c r="C432" s="10" t="str">
        <f>IF(B432="","",COUNTIF(INDEX($B:$B,5):B432,B432))</f>
        <v/>
      </c>
      <c r="D432" s="11"/>
      <c r="E432" s="6"/>
      <c r="F432" s="6"/>
      <c r="G432" s="6"/>
      <c r="H432" s="9"/>
      <c r="I432" s="6"/>
      <c r="J432" s="12"/>
      <c r="K432" s="13"/>
      <c r="L432" s="14" t="str">
        <f t="shared" si="26"/>
        <v/>
      </c>
      <c r="M432" s="14" t="str">
        <f t="shared" si="27"/>
        <v/>
      </c>
      <c r="N432" s="14" t="str">
        <f t="shared" si="28"/>
        <v/>
      </c>
    </row>
    <row r="433" spans="1:14" x14ac:dyDescent="0.2">
      <c r="A433" s="1" t="str">
        <f t="shared" si="25"/>
        <v/>
      </c>
      <c r="B433" s="9"/>
      <c r="C433" s="10" t="str">
        <f>IF(B433="","",COUNTIF(INDEX($B:$B,5):B433,B433))</f>
        <v/>
      </c>
      <c r="D433" s="11"/>
      <c r="E433" s="6"/>
      <c r="F433" s="6"/>
      <c r="G433" s="6"/>
      <c r="H433" s="9"/>
      <c r="I433" s="6"/>
      <c r="J433" s="12"/>
      <c r="K433" s="13"/>
      <c r="L433" s="14" t="str">
        <f t="shared" si="26"/>
        <v/>
      </c>
      <c r="M433" s="14" t="str">
        <f t="shared" si="27"/>
        <v/>
      </c>
      <c r="N433" s="14" t="str">
        <f t="shared" si="28"/>
        <v/>
      </c>
    </row>
    <row r="434" spans="1:14" x14ac:dyDescent="0.2">
      <c r="A434" s="1" t="str">
        <f t="shared" si="25"/>
        <v/>
      </c>
      <c r="B434" s="9"/>
      <c r="C434" s="10" t="str">
        <f>IF(B434="","",COUNTIF(INDEX($B:$B,5):B434,B434))</f>
        <v/>
      </c>
      <c r="D434" s="11"/>
      <c r="E434" s="6"/>
      <c r="F434" s="6"/>
      <c r="G434" s="6"/>
      <c r="H434" s="9"/>
      <c r="I434" s="6"/>
      <c r="J434" s="12"/>
      <c r="K434" s="13"/>
      <c r="L434" s="14" t="str">
        <f t="shared" si="26"/>
        <v/>
      </c>
      <c r="M434" s="14" t="str">
        <f t="shared" si="27"/>
        <v/>
      </c>
      <c r="N434" s="14" t="str">
        <f t="shared" si="28"/>
        <v/>
      </c>
    </row>
    <row r="435" spans="1:14" x14ac:dyDescent="0.2">
      <c r="A435" s="1" t="str">
        <f t="shared" si="25"/>
        <v/>
      </c>
      <c r="B435" s="9"/>
      <c r="C435" s="10" t="str">
        <f>IF(B435="","",COUNTIF(INDEX($B:$B,5):B435,B435))</f>
        <v/>
      </c>
      <c r="D435" s="11"/>
      <c r="E435" s="6"/>
      <c r="F435" s="6"/>
      <c r="G435" s="6"/>
      <c r="H435" s="9"/>
      <c r="I435" s="6"/>
      <c r="J435" s="12"/>
      <c r="K435" s="13"/>
      <c r="L435" s="14" t="str">
        <f t="shared" si="26"/>
        <v/>
      </c>
      <c r="M435" s="14" t="str">
        <f t="shared" si="27"/>
        <v/>
      </c>
      <c r="N435" s="14" t="str">
        <f t="shared" si="28"/>
        <v/>
      </c>
    </row>
    <row r="436" spans="1:14" x14ac:dyDescent="0.2">
      <c r="A436" s="1" t="str">
        <f t="shared" si="25"/>
        <v/>
      </c>
      <c r="B436" s="9"/>
      <c r="C436" s="10" t="str">
        <f>IF(B436="","",COUNTIF(INDEX($B:$B,5):B436,B436))</f>
        <v/>
      </c>
      <c r="D436" s="11"/>
      <c r="E436" s="6"/>
      <c r="F436" s="6"/>
      <c r="G436" s="6"/>
      <c r="H436" s="9"/>
      <c r="I436" s="6"/>
      <c r="J436" s="12"/>
      <c r="K436" s="13"/>
      <c r="L436" s="14" t="str">
        <f t="shared" si="26"/>
        <v/>
      </c>
      <c r="M436" s="14" t="str">
        <f t="shared" si="27"/>
        <v/>
      </c>
      <c r="N436" s="14" t="str">
        <f t="shared" si="28"/>
        <v/>
      </c>
    </row>
    <row r="437" spans="1:14" x14ac:dyDescent="0.2">
      <c r="A437" s="1" t="str">
        <f t="shared" si="25"/>
        <v/>
      </c>
      <c r="B437" s="9"/>
      <c r="C437" s="10" t="str">
        <f>IF(B437="","",COUNTIF(INDEX($B:$B,5):B437,B437))</f>
        <v/>
      </c>
      <c r="D437" s="11"/>
      <c r="E437" s="6"/>
      <c r="F437" s="6"/>
      <c r="G437" s="6"/>
      <c r="H437" s="9"/>
      <c r="I437" s="6"/>
      <c r="J437" s="12"/>
      <c r="K437" s="13"/>
      <c r="L437" s="14" t="str">
        <f t="shared" si="26"/>
        <v/>
      </c>
      <c r="M437" s="14" t="str">
        <f t="shared" si="27"/>
        <v/>
      </c>
      <c r="N437" s="14" t="str">
        <f t="shared" si="28"/>
        <v/>
      </c>
    </row>
    <row r="438" spans="1:14" x14ac:dyDescent="0.2">
      <c r="A438" s="1" t="str">
        <f t="shared" si="25"/>
        <v/>
      </c>
      <c r="B438" s="9"/>
      <c r="C438" s="10" t="str">
        <f>IF(B438="","",COUNTIF(INDEX($B:$B,5):B438,B438))</f>
        <v/>
      </c>
      <c r="D438" s="11"/>
      <c r="E438" s="6"/>
      <c r="F438" s="6"/>
      <c r="G438" s="6"/>
      <c r="H438" s="9"/>
      <c r="I438" s="6"/>
      <c r="J438" s="12"/>
      <c r="K438" s="13"/>
      <c r="L438" s="14" t="str">
        <f t="shared" si="26"/>
        <v/>
      </c>
      <c r="M438" s="14" t="str">
        <f t="shared" si="27"/>
        <v/>
      </c>
      <c r="N438" s="14" t="str">
        <f t="shared" si="28"/>
        <v/>
      </c>
    </row>
    <row r="439" spans="1:14" x14ac:dyDescent="0.2">
      <c r="A439" s="1" t="str">
        <f t="shared" si="25"/>
        <v/>
      </c>
      <c r="B439" s="9"/>
      <c r="C439" s="10" t="str">
        <f>IF(B439="","",COUNTIF(INDEX($B:$B,5):B439,B439))</f>
        <v/>
      </c>
      <c r="D439" s="11"/>
      <c r="E439" s="6"/>
      <c r="F439" s="6"/>
      <c r="G439" s="6"/>
      <c r="H439" s="9"/>
      <c r="I439" s="6"/>
      <c r="J439" s="12"/>
      <c r="K439" s="13"/>
      <c r="L439" s="14" t="str">
        <f t="shared" si="26"/>
        <v/>
      </c>
      <c r="M439" s="14" t="str">
        <f t="shared" si="27"/>
        <v/>
      </c>
      <c r="N439" s="14" t="str">
        <f t="shared" si="28"/>
        <v/>
      </c>
    </row>
    <row r="440" spans="1:14" x14ac:dyDescent="0.2">
      <c r="A440" s="1" t="str">
        <f t="shared" si="25"/>
        <v/>
      </c>
      <c r="B440" s="9"/>
      <c r="C440" s="10" t="str">
        <f>IF(B440="","",COUNTIF(INDEX($B:$B,5):B440,B440))</f>
        <v/>
      </c>
      <c r="D440" s="11"/>
      <c r="E440" s="6"/>
      <c r="F440" s="6"/>
      <c r="G440" s="6"/>
      <c r="H440" s="9"/>
      <c r="I440" s="6"/>
      <c r="J440" s="12"/>
      <c r="K440" s="13"/>
      <c r="L440" s="14" t="str">
        <f t="shared" si="26"/>
        <v/>
      </c>
      <c r="M440" s="14" t="str">
        <f t="shared" si="27"/>
        <v/>
      </c>
      <c r="N440" s="14" t="str">
        <f t="shared" si="28"/>
        <v/>
      </c>
    </row>
    <row r="441" spans="1:14" x14ac:dyDescent="0.2">
      <c r="A441" s="1" t="str">
        <f t="shared" si="25"/>
        <v/>
      </c>
      <c r="B441" s="9"/>
      <c r="C441" s="10" t="str">
        <f>IF(B441="","",COUNTIF(INDEX($B:$B,5):B441,B441))</f>
        <v/>
      </c>
      <c r="D441" s="11"/>
      <c r="E441" s="6"/>
      <c r="F441" s="6"/>
      <c r="G441" s="6"/>
      <c r="H441" s="9"/>
      <c r="I441" s="6"/>
      <c r="J441" s="12"/>
      <c r="K441" s="13"/>
      <c r="L441" s="14" t="str">
        <f t="shared" si="26"/>
        <v/>
      </c>
      <c r="M441" s="14" t="str">
        <f t="shared" si="27"/>
        <v/>
      </c>
      <c r="N441" s="14" t="str">
        <f t="shared" si="28"/>
        <v/>
      </c>
    </row>
    <row r="442" spans="1:14" x14ac:dyDescent="0.2">
      <c r="A442" s="1" t="str">
        <f t="shared" si="25"/>
        <v/>
      </c>
      <c r="B442" s="9"/>
      <c r="C442" s="10" t="str">
        <f>IF(B442="","",COUNTIF(INDEX($B:$B,5):B442,B442))</f>
        <v/>
      </c>
      <c r="D442" s="11"/>
      <c r="E442" s="6"/>
      <c r="F442" s="6"/>
      <c r="G442" s="6"/>
      <c r="H442" s="9"/>
      <c r="I442" s="6"/>
      <c r="J442" s="12"/>
      <c r="K442" s="13"/>
      <c r="L442" s="14" t="str">
        <f t="shared" si="26"/>
        <v/>
      </c>
      <c r="M442" s="14" t="str">
        <f t="shared" si="27"/>
        <v/>
      </c>
      <c r="N442" s="14" t="str">
        <f t="shared" si="28"/>
        <v/>
      </c>
    </row>
    <row r="443" spans="1:14" x14ac:dyDescent="0.2">
      <c r="A443" s="1" t="str">
        <f t="shared" si="25"/>
        <v/>
      </c>
      <c r="B443" s="9"/>
      <c r="C443" s="10" t="str">
        <f>IF(B443="","",COUNTIF(INDEX($B:$B,5):B443,B443))</f>
        <v/>
      </c>
      <c r="D443" s="11"/>
      <c r="E443" s="6"/>
      <c r="F443" s="6"/>
      <c r="G443" s="6"/>
      <c r="H443" s="9"/>
      <c r="I443" s="6"/>
      <c r="J443" s="12"/>
      <c r="K443" s="13"/>
      <c r="L443" s="14" t="str">
        <f t="shared" si="26"/>
        <v/>
      </c>
      <c r="M443" s="14" t="str">
        <f t="shared" si="27"/>
        <v/>
      </c>
      <c r="N443" s="14" t="str">
        <f t="shared" si="28"/>
        <v/>
      </c>
    </row>
    <row r="444" spans="1:14" x14ac:dyDescent="0.2">
      <c r="A444" s="1" t="str">
        <f t="shared" si="25"/>
        <v/>
      </c>
      <c r="B444" s="9"/>
      <c r="C444" s="10" t="str">
        <f>IF(B444="","",COUNTIF(INDEX($B:$B,5):B444,B444))</f>
        <v/>
      </c>
      <c r="D444" s="11"/>
      <c r="E444" s="6"/>
      <c r="F444" s="6"/>
      <c r="G444" s="6"/>
      <c r="H444" s="9"/>
      <c r="I444" s="6"/>
      <c r="J444" s="12"/>
      <c r="K444" s="13"/>
      <c r="L444" s="14" t="str">
        <f t="shared" si="26"/>
        <v/>
      </c>
      <c r="M444" s="14" t="str">
        <f t="shared" si="27"/>
        <v/>
      </c>
      <c r="N444" s="14" t="str">
        <f t="shared" si="28"/>
        <v/>
      </c>
    </row>
    <row r="445" spans="1:14" x14ac:dyDescent="0.2">
      <c r="A445" s="1" t="str">
        <f t="shared" si="25"/>
        <v/>
      </c>
      <c r="B445" s="9"/>
      <c r="C445" s="10" t="str">
        <f>IF(B445="","",COUNTIF(INDEX($B:$B,5):B445,B445))</f>
        <v/>
      </c>
      <c r="D445" s="11"/>
      <c r="E445" s="6"/>
      <c r="F445" s="6"/>
      <c r="G445" s="6"/>
      <c r="H445" s="9"/>
      <c r="I445" s="6"/>
      <c r="J445" s="12"/>
      <c r="K445" s="13"/>
      <c r="L445" s="14" t="str">
        <f t="shared" si="26"/>
        <v/>
      </c>
      <c r="M445" s="14" t="str">
        <f t="shared" si="27"/>
        <v/>
      </c>
      <c r="N445" s="14" t="str">
        <f t="shared" si="28"/>
        <v/>
      </c>
    </row>
    <row r="446" spans="1:14" x14ac:dyDescent="0.2">
      <c r="A446" s="1" t="str">
        <f t="shared" si="25"/>
        <v/>
      </c>
      <c r="B446" s="9"/>
      <c r="C446" s="10" t="str">
        <f>IF(B446="","",COUNTIF(INDEX($B:$B,5):B446,B446))</f>
        <v/>
      </c>
      <c r="D446" s="11"/>
      <c r="E446" s="6"/>
      <c r="F446" s="6"/>
      <c r="G446" s="6"/>
      <c r="H446" s="9"/>
      <c r="I446" s="6"/>
      <c r="J446" s="12"/>
      <c r="K446" s="13"/>
      <c r="L446" s="14" t="str">
        <f t="shared" si="26"/>
        <v/>
      </c>
      <c r="M446" s="14" t="str">
        <f t="shared" si="27"/>
        <v/>
      </c>
      <c r="N446" s="14" t="str">
        <f t="shared" si="28"/>
        <v/>
      </c>
    </row>
    <row r="447" spans="1:14" x14ac:dyDescent="0.2">
      <c r="A447" s="1" t="str">
        <f t="shared" si="25"/>
        <v/>
      </c>
      <c r="B447" s="9"/>
      <c r="C447" s="10" t="str">
        <f>IF(B447="","",COUNTIF(INDEX($B:$B,5):B447,B447))</f>
        <v/>
      </c>
      <c r="D447" s="11"/>
      <c r="E447" s="6"/>
      <c r="F447" s="6"/>
      <c r="G447" s="6"/>
      <c r="H447" s="9"/>
      <c r="I447" s="6"/>
      <c r="J447" s="12"/>
      <c r="K447" s="13"/>
      <c r="L447" s="14" t="str">
        <f t="shared" si="26"/>
        <v/>
      </c>
      <c r="M447" s="14" t="str">
        <f t="shared" si="27"/>
        <v/>
      </c>
      <c r="N447" s="14" t="str">
        <f t="shared" si="28"/>
        <v/>
      </c>
    </row>
    <row r="448" spans="1:14" x14ac:dyDescent="0.2">
      <c r="A448" s="1" t="str">
        <f t="shared" si="25"/>
        <v/>
      </c>
      <c r="B448" s="9"/>
      <c r="C448" s="10" t="str">
        <f>IF(B448="","",COUNTIF(INDEX($B:$B,5):B448,B448))</f>
        <v/>
      </c>
      <c r="D448" s="11"/>
      <c r="E448" s="6"/>
      <c r="F448" s="6"/>
      <c r="G448" s="6"/>
      <c r="H448" s="9"/>
      <c r="I448" s="6"/>
      <c r="J448" s="12"/>
      <c r="K448" s="13"/>
      <c r="L448" s="14" t="str">
        <f t="shared" si="26"/>
        <v/>
      </c>
      <c r="M448" s="14" t="str">
        <f t="shared" si="27"/>
        <v/>
      </c>
      <c r="N448" s="14" t="str">
        <f t="shared" si="28"/>
        <v/>
      </c>
    </row>
    <row r="449" spans="1:14" x14ac:dyDescent="0.2">
      <c r="A449" s="1" t="str">
        <f t="shared" si="25"/>
        <v/>
      </c>
      <c r="B449" s="9"/>
      <c r="C449" s="10" t="str">
        <f>IF(B449="","",COUNTIF(INDEX($B:$B,5):B449,B449))</f>
        <v/>
      </c>
      <c r="D449" s="11"/>
      <c r="E449" s="6"/>
      <c r="F449" s="6"/>
      <c r="G449" s="6"/>
      <c r="H449" s="9"/>
      <c r="I449" s="6"/>
      <c r="J449" s="12"/>
      <c r="K449" s="13"/>
      <c r="L449" s="14" t="str">
        <f t="shared" si="26"/>
        <v/>
      </c>
      <c r="M449" s="14" t="str">
        <f t="shared" si="27"/>
        <v/>
      </c>
      <c r="N449" s="14" t="str">
        <f t="shared" si="28"/>
        <v/>
      </c>
    </row>
    <row r="450" spans="1:14" x14ac:dyDescent="0.2">
      <c r="A450" s="1" t="str">
        <f t="shared" si="25"/>
        <v/>
      </c>
      <c r="B450" s="9"/>
      <c r="C450" s="10" t="str">
        <f>IF(B450="","",COUNTIF(INDEX($B:$B,5):B450,B450))</f>
        <v/>
      </c>
      <c r="D450" s="11"/>
      <c r="E450" s="6"/>
      <c r="F450" s="6"/>
      <c r="G450" s="6"/>
      <c r="H450" s="9"/>
      <c r="I450" s="6"/>
      <c r="J450" s="12"/>
      <c r="K450" s="13"/>
      <c r="L450" s="14" t="str">
        <f t="shared" si="26"/>
        <v/>
      </c>
      <c r="M450" s="14" t="str">
        <f t="shared" si="27"/>
        <v/>
      </c>
      <c r="N450" s="14" t="str">
        <f t="shared" si="28"/>
        <v/>
      </c>
    </row>
    <row r="451" spans="1:14" x14ac:dyDescent="0.2">
      <c r="A451" s="1" t="str">
        <f t="shared" si="25"/>
        <v/>
      </c>
      <c r="B451" s="9"/>
      <c r="C451" s="10" t="str">
        <f>IF(B451="","",COUNTIF(INDEX($B:$B,5):B451,B451))</f>
        <v/>
      </c>
      <c r="D451" s="11"/>
      <c r="E451" s="6"/>
      <c r="F451" s="6"/>
      <c r="G451" s="6"/>
      <c r="H451" s="9"/>
      <c r="I451" s="6"/>
      <c r="J451" s="12"/>
      <c r="K451" s="13"/>
      <c r="L451" s="14" t="str">
        <f t="shared" si="26"/>
        <v/>
      </c>
      <c r="M451" s="14" t="str">
        <f t="shared" si="27"/>
        <v/>
      </c>
      <c r="N451" s="14" t="str">
        <f t="shared" si="28"/>
        <v/>
      </c>
    </row>
    <row r="452" spans="1:14" x14ac:dyDescent="0.2">
      <c r="A452" s="1" t="str">
        <f t="shared" si="25"/>
        <v/>
      </c>
      <c r="B452" s="9"/>
      <c r="C452" s="10" t="str">
        <f>IF(B452="","",COUNTIF(INDEX($B:$B,5):B452,B452))</f>
        <v/>
      </c>
      <c r="D452" s="11"/>
      <c r="E452" s="6"/>
      <c r="F452" s="6"/>
      <c r="G452" s="6"/>
      <c r="H452" s="9"/>
      <c r="I452" s="6"/>
      <c r="J452" s="12"/>
      <c r="K452" s="13"/>
      <c r="L452" s="14" t="str">
        <f t="shared" si="26"/>
        <v/>
      </c>
      <c r="M452" s="14" t="str">
        <f t="shared" si="27"/>
        <v/>
      </c>
      <c r="N452" s="14" t="str">
        <f t="shared" si="28"/>
        <v/>
      </c>
    </row>
    <row r="453" spans="1:14" x14ac:dyDescent="0.2">
      <c r="A453" s="1" t="str">
        <f t="shared" ref="A453:A516" si="29">IF(B453="","",B453&amp;"|"&amp;C453)</f>
        <v/>
      </c>
      <c r="B453" s="9"/>
      <c r="C453" s="10" t="str">
        <f>IF(B453="","",COUNTIF(INDEX($B:$B,5):B453,B453))</f>
        <v/>
      </c>
      <c r="D453" s="11"/>
      <c r="E453" s="6"/>
      <c r="F453" s="6"/>
      <c r="G453" s="6"/>
      <c r="H453" s="9"/>
      <c r="I453" s="6"/>
      <c r="J453" s="12"/>
      <c r="K453" s="13"/>
      <c r="L453" s="14" t="str">
        <f t="shared" ref="L453:L516" si="30">IF(OR(I453="",J453=""),"",ROUND(I453*J453,2))</f>
        <v/>
      </c>
      <c r="M453" s="14" t="str">
        <f t="shared" ref="M453:M516" si="31">IF(L453="","",ROUND(L453*K453,2))</f>
        <v/>
      </c>
      <c r="N453" s="14" t="str">
        <f t="shared" ref="N453:N516" si="32">IF(L453="","",L453+M453)</f>
        <v/>
      </c>
    </row>
    <row r="454" spans="1:14" x14ac:dyDescent="0.2">
      <c r="A454" s="1" t="str">
        <f t="shared" si="29"/>
        <v/>
      </c>
      <c r="B454" s="9"/>
      <c r="C454" s="10" t="str">
        <f>IF(B454="","",COUNTIF(INDEX($B:$B,5):B454,B454))</f>
        <v/>
      </c>
      <c r="D454" s="11"/>
      <c r="E454" s="6"/>
      <c r="F454" s="6"/>
      <c r="G454" s="6"/>
      <c r="H454" s="9"/>
      <c r="I454" s="6"/>
      <c r="J454" s="12"/>
      <c r="K454" s="13"/>
      <c r="L454" s="14" t="str">
        <f t="shared" si="30"/>
        <v/>
      </c>
      <c r="M454" s="14" t="str">
        <f t="shared" si="31"/>
        <v/>
      </c>
      <c r="N454" s="14" t="str">
        <f t="shared" si="32"/>
        <v/>
      </c>
    </row>
    <row r="455" spans="1:14" x14ac:dyDescent="0.2">
      <c r="A455" s="1" t="str">
        <f t="shared" si="29"/>
        <v/>
      </c>
      <c r="B455" s="9"/>
      <c r="C455" s="10" t="str">
        <f>IF(B455="","",COUNTIF(INDEX($B:$B,5):B455,B455))</f>
        <v/>
      </c>
      <c r="D455" s="11"/>
      <c r="E455" s="6"/>
      <c r="F455" s="6"/>
      <c r="G455" s="6"/>
      <c r="H455" s="9"/>
      <c r="I455" s="6"/>
      <c r="J455" s="12"/>
      <c r="K455" s="13"/>
      <c r="L455" s="14" t="str">
        <f t="shared" si="30"/>
        <v/>
      </c>
      <c r="M455" s="14" t="str">
        <f t="shared" si="31"/>
        <v/>
      </c>
      <c r="N455" s="14" t="str">
        <f t="shared" si="32"/>
        <v/>
      </c>
    </row>
    <row r="456" spans="1:14" x14ac:dyDescent="0.2">
      <c r="A456" s="1" t="str">
        <f t="shared" si="29"/>
        <v/>
      </c>
      <c r="B456" s="9"/>
      <c r="C456" s="10" t="str">
        <f>IF(B456="","",COUNTIF(INDEX($B:$B,5):B456,B456))</f>
        <v/>
      </c>
      <c r="D456" s="11"/>
      <c r="E456" s="6"/>
      <c r="F456" s="6"/>
      <c r="G456" s="6"/>
      <c r="H456" s="9"/>
      <c r="I456" s="6"/>
      <c r="J456" s="12"/>
      <c r="K456" s="13"/>
      <c r="L456" s="14" t="str">
        <f t="shared" si="30"/>
        <v/>
      </c>
      <c r="M456" s="14" t="str">
        <f t="shared" si="31"/>
        <v/>
      </c>
      <c r="N456" s="14" t="str">
        <f t="shared" si="32"/>
        <v/>
      </c>
    </row>
    <row r="457" spans="1:14" x14ac:dyDescent="0.2">
      <c r="A457" s="1" t="str">
        <f t="shared" si="29"/>
        <v/>
      </c>
      <c r="B457" s="9"/>
      <c r="C457" s="10" t="str">
        <f>IF(B457="","",COUNTIF(INDEX($B:$B,5):B457,B457))</f>
        <v/>
      </c>
      <c r="D457" s="11"/>
      <c r="E457" s="6"/>
      <c r="F457" s="6"/>
      <c r="G457" s="6"/>
      <c r="H457" s="9"/>
      <c r="I457" s="6"/>
      <c r="J457" s="12"/>
      <c r="K457" s="13"/>
      <c r="L457" s="14" t="str">
        <f t="shared" si="30"/>
        <v/>
      </c>
      <c r="M457" s="14" t="str">
        <f t="shared" si="31"/>
        <v/>
      </c>
      <c r="N457" s="14" t="str">
        <f t="shared" si="32"/>
        <v/>
      </c>
    </row>
    <row r="458" spans="1:14" x14ac:dyDescent="0.2">
      <c r="A458" s="1" t="str">
        <f t="shared" si="29"/>
        <v/>
      </c>
      <c r="B458" s="9"/>
      <c r="C458" s="10" t="str">
        <f>IF(B458="","",COUNTIF(INDEX($B:$B,5):B458,B458))</f>
        <v/>
      </c>
      <c r="D458" s="11"/>
      <c r="E458" s="6"/>
      <c r="F458" s="6"/>
      <c r="G458" s="6"/>
      <c r="H458" s="9"/>
      <c r="I458" s="6"/>
      <c r="J458" s="12"/>
      <c r="K458" s="13"/>
      <c r="L458" s="14" t="str">
        <f t="shared" si="30"/>
        <v/>
      </c>
      <c r="M458" s="14" t="str">
        <f t="shared" si="31"/>
        <v/>
      </c>
      <c r="N458" s="14" t="str">
        <f t="shared" si="32"/>
        <v/>
      </c>
    </row>
    <row r="459" spans="1:14" x14ac:dyDescent="0.2">
      <c r="A459" s="1" t="str">
        <f t="shared" si="29"/>
        <v/>
      </c>
      <c r="B459" s="9"/>
      <c r="C459" s="10" t="str">
        <f>IF(B459="","",COUNTIF(INDEX($B:$B,5):B459,B459))</f>
        <v/>
      </c>
      <c r="D459" s="11"/>
      <c r="E459" s="6"/>
      <c r="F459" s="6"/>
      <c r="G459" s="6"/>
      <c r="H459" s="9"/>
      <c r="I459" s="6"/>
      <c r="J459" s="12"/>
      <c r="K459" s="13"/>
      <c r="L459" s="14" t="str">
        <f t="shared" si="30"/>
        <v/>
      </c>
      <c r="M459" s="14" t="str">
        <f t="shared" si="31"/>
        <v/>
      </c>
      <c r="N459" s="14" t="str">
        <f t="shared" si="32"/>
        <v/>
      </c>
    </row>
    <row r="460" spans="1:14" x14ac:dyDescent="0.2">
      <c r="A460" s="1" t="str">
        <f t="shared" si="29"/>
        <v/>
      </c>
      <c r="B460" s="9"/>
      <c r="C460" s="10" t="str">
        <f>IF(B460="","",COUNTIF(INDEX($B:$B,5):B460,B460))</f>
        <v/>
      </c>
      <c r="D460" s="11"/>
      <c r="E460" s="6"/>
      <c r="F460" s="6"/>
      <c r="G460" s="6"/>
      <c r="H460" s="9"/>
      <c r="I460" s="6"/>
      <c r="J460" s="12"/>
      <c r="K460" s="13"/>
      <c r="L460" s="14" t="str">
        <f t="shared" si="30"/>
        <v/>
      </c>
      <c r="M460" s="14" t="str">
        <f t="shared" si="31"/>
        <v/>
      </c>
      <c r="N460" s="14" t="str">
        <f t="shared" si="32"/>
        <v/>
      </c>
    </row>
    <row r="461" spans="1:14" x14ac:dyDescent="0.2">
      <c r="A461" s="1" t="str">
        <f t="shared" si="29"/>
        <v/>
      </c>
      <c r="B461" s="9"/>
      <c r="C461" s="10" t="str">
        <f>IF(B461="","",COUNTIF(INDEX($B:$B,5):B461,B461))</f>
        <v/>
      </c>
      <c r="D461" s="11"/>
      <c r="E461" s="6"/>
      <c r="F461" s="6"/>
      <c r="G461" s="6"/>
      <c r="H461" s="9"/>
      <c r="I461" s="6"/>
      <c r="J461" s="12"/>
      <c r="K461" s="13"/>
      <c r="L461" s="14" t="str">
        <f t="shared" si="30"/>
        <v/>
      </c>
      <c r="M461" s="14" t="str">
        <f t="shared" si="31"/>
        <v/>
      </c>
      <c r="N461" s="14" t="str">
        <f t="shared" si="32"/>
        <v/>
      </c>
    </row>
    <row r="462" spans="1:14" x14ac:dyDescent="0.2">
      <c r="A462" s="1" t="str">
        <f t="shared" si="29"/>
        <v/>
      </c>
      <c r="B462" s="9"/>
      <c r="C462" s="10" t="str">
        <f>IF(B462="","",COUNTIF(INDEX($B:$B,5):B462,B462))</f>
        <v/>
      </c>
      <c r="D462" s="11"/>
      <c r="E462" s="6"/>
      <c r="F462" s="6"/>
      <c r="G462" s="6"/>
      <c r="H462" s="9"/>
      <c r="I462" s="6"/>
      <c r="J462" s="12"/>
      <c r="K462" s="13"/>
      <c r="L462" s="14" t="str">
        <f t="shared" si="30"/>
        <v/>
      </c>
      <c r="M462" s="14" t="str">
        <f t="shared" si="31"/>
        <v/>
      </c>
      <c r="N462" s="14" t="str">
        <f t="shared" si="32"/>
        <v/>
      </c>
    </row>
    <row r="463" spans="1:14" x14ac:dyDescent="0.2">
      <c r="A463" s="1" t="str">
        <f t="shared" si="29"/>
        <v/>
      </c>
      <c r="B463" s="9"/>
      <c r="C463" s="10" t="str">
        <f>IF(B463="","",COUNTIF(INDEX($B:$B,5):B463,B463))</f>
        <v/>
      </c>
      <c r="D463" s="11"/>
      <c r="E463" s="6"/>
      <c r="F463" s="6"/>
      <c r="G463" s="6"/>
      <c r="H463" s="9"/>
      <c r="I463" s="6"/>
      <c r="J463" s="12"/>
      <c r="K463" s="13"/>
      <c r="L463" s="14" t="str">
        <f t="shared" si="30"/>
        <v/>
      </c>
      <c r="M463" s="14" t="str">
        <f t="shared" si="31"/>
        <v/>
      </c>
      <c r="N463" s="14" t="str">
        <f t="shared" si="32"/>
        <v/>
      </c>
    </row>
    <row r="464" spans="1:14" x14ac:dyDescent="0.2">
      <c r="A464" s="1" t="str">
        <f t="shared" si="29"/>
        <v/>
      </c>
      <c r="B464" s="9"/>
      <c r="C464" s="10" t="str">
        <f>IF(B464="","",COUNTIF(INDEX($B:$B,5):B464,B464))</f>
        <v/>
      </c>
      <c r="D464" s="11"/>
      <c r="E464" s="6"/>
      <c r="F464" s="6"/>
      <c r="G464" s="6"/>
      <c r="H464" s="9"/>
      <c r="I464" s="6"/>
      <c r="J464" s="12"/>
      <c r="K464" s="13"/>
      <c r="L464" s="14" t="str">
        <f t="shared" si="30"/>
        <v/>
      </c>
      <c r="M464" s="14" t="str">
        <f t="shared" si="31"/>
        <v/>
      </c>
      <c r="N464" s="14" t="str">
        <f t="shared" si="32"/>
        <v/>
      </c>
    </row>
    <row r="465" spans="1:14" x14ac:dyDescent="0.2">
      <c r="A465" s="1" t="str">
        <f t="shared" si="29"/>
        <v/>
      </c>
      <c r="B465" s="9"/>
      <c r="C465" s="10" t="str">
        <f>IF(B465="","",COUNTIF(INDEX($B:$B,5):B465,B465))</f>
        <v/>
      </c>
      <c r="D465" s="11"/>
      <c r="E465" s="6"/>
      <c r="F465" s="6"/>
      <c r="G465" s="6"/>
      <c r="H465" s="9"/>
      <c r="I465" s="6"/>
      <c r="J465" s="12"/>
      <c r="K465" s="13"/>
      <c r="L465" s="14" t="str">
        <f t="shared" si="30"/>
        <v/>
      </c>
      <c r="M465" s="14" t="str">
        <f t="shared" si="31"/>
        <v/>
      </c>
      <c r="N465" s="14" t="str">
        <f t="shared" si="32"/>
        <v/>
      </c>
    </row>
    <row r="466" spans="1:14" x14ac:dyDescent="0.2">
      <c r="A466" s="1" t="str">
        <f t="shared" si="29"/>
        <v/>
      </c>
      <c r="B466" s="9"/>
      <c r="C466" s="10" t="str">
        <f>IF(B466="","",COUNTIF(INDEX($B:$B,5):B466,B466))</f>
        <v/>
      </c>
      <c r="D466" s="11"/>
      <c r="E466" s="6"/>
      <c r="F466" s="6"/>
      <c r="G466" s="6"/>
      <c r="H466" s="9"/>
      <c r="I466" s="6"/>
      <c r="J466" s="12"/>
      <c r="K466" s="13"/>
      <c r="L466" s="14" t="str">
        <f t="shared" si="30"/>
        <v/>
      </c>
      <c r="M466" s="14" t="str">
        <f t="shared" si="31"/>
        <v/>
      </c>
      <c r="N466" s="14" t="str">
        <f t="shared" si="32"/>
        <v/>
      </c>
    </row>
    <row r="467" spans="1:14" x14ac:dyDescent="0.2">
      <c r="A467" s="1" t="str">
        <f t="shared" si="29"/>
        <v/>
      </c>
      <c r="B467" s="9"/>
      <c r="C467" s="10" t="str">
        <f>IF(B467="","",COUNTIF(INDEX($B:$B,5):B467,B467))</f>
        <v/>
      </c>
      <c r="D467" s="11"/>
      <c r="E467" s="6"/>
      <c r="F467" s="6"/>
      <c r="G467" s="6"/>
      <c r="H467" s="9"/>
      <c r="I467" s="6"/>
      <c r="J467" s="12"/>
      <c r="K467" s="13"/>
      <c r="L467" s="14" t="str">
        <f t="shared" si="30"/>
        <v/>
      </c>
      <c r="M467" s="14" t="str">
        <f t="shared" si="31"/>
        <v/>
      </c>
      <c r="N467" s="14" t="str">
        <f t="shared" si="32"/>
        <v/>
      </c>
    </row>
    <row r="468" spans="1:14" x14ac:dyDescent="0.2">
      <c r="A468" s="1" t="str">
        <f t="shared" si="29"/>
        <v/>
      </c>
      <c r="B468" s="9"/>
      <c r="C468" s="10" t="str">
        <f>IF(B468="","",COUNTIF(INDEX($B:$B,5):B468,B468))</f>
        <v/>
      </c>
      <c r="D468" s="11"/>
      <c r="E468" s="6"/>
      <c r="F468" s="6"/>
      <c r="G468" s="6"/>
      <c r="H468" s="9"/>
      <c r="I468" s="6"/>
      <c r="J468" s="12"/>
      <c r="K468" s="13"/>
      <c r="L468" s="14" t="str">
        <f t="shared" si="30"/>
        <v/>
      </c>
      <c r="M468" s="14" t="str">
        <f t="shared" si="31"/>
        <v/>
      </c>
      <c r="N468" s="14" t="str">
        <f t="shared" si="32"/>
        <v/>
      </c>
    </row>
    <row r="469" spans="1:14" x14ac:dyDescent="0.2">
      <c r="A469" s="1" t="str">
        <f t="shared" si="29"/>
        <v/>
      </c>
      <c r="B469" s="9"/>
      <c r="C469" s="10" t="str">
        <f>IF(B469="","",COUNTIF(INDEX($B:$B,5):B469,B469))</f>
        <v/>
      </c>
      <c r="D469" s="11"/>
      <c r="E469" s="6"/>
      <c r="F469" s="6"/>
      <c r="G469" s="6"/>
      <c r="H469" s="9"/>
      <c r="I469" s="6"/>
      <c r="J469" s="12"/>
      <c r="K469" s="13"/>
      <c r="L469" s="14" t="str">
        <f t="shared" si="30"/>
        <v/>
      </c>
      <c r="M469" s="14" t="str">
        <f t="shared" si="31"/>
        <v/>
      </c>
      <c r="N469" s="14" t="str">
        <f t="shared" si="32"/>
        <v/>
      </c>
    </row>
    <row r="470" spans="1:14" x14ac:dyDescent="0.2">
      <c r="A470" s="1" t="str">
        <f t="shared" si="29"/>
        <v/>
      </c>
      <c r="B470" s="9"/>
      <c r="C470" s="10" t="str">
        <f>IF(B470="","",COUNTIF(INDEX($B:$B,5):B470,B470))</f>
        <v/>
      </c>
      <c r="D470" s="11"/>
      <c r="E470" s="6"/>
      <c r="F470" s="6"/>
      <c r="G470" s="6"/>
      <c r="H470" s="9"/>
      <c r="I470" s="6"/>
      <c r="J470" s="12"/>
      <c r="K470" s="13"/>
      <c r="L470" s="14" t="str">
        <f t="shared" si="30"/>
        <v/>
      </c>
      <c r="M470" s="14" t="str">
        <f t="shared" si="31"/>
        <v/>
      </c>
      <c r="N470" s="14" t="str">
        <f t="shared" si="32"/>
        <v/>
      </c>
    </row>
    <row r="471" spans="1:14" x14ac:dyDescent="0.2">
      <c r="A471" s="1" t="str">
        <f t="shared" si="29"/>
        <v/>
      </c>
      <c r="B471" s="9"/>
      <c r="C471" s="10" t="str">
        <f>IF(B471="","",COUNTIF(INDEX($B:$B,5):B471,B471))</f>
        <v/>
      </c>
      <c r="D471" s="11"/>
      <c r="E471" s="6"/>
      <c r="F471" s="6"/>
      <c r="G471" s="6"/>
      <c r="H471" s="9"/>
      <c r="I471" s="6"/>
      <c r="J471" s="12"/>
      <c r="K471" s="13"/>
      <c r="L471" s="14" t="str">
        <f t="shared" si="30"/>
        <v/>
      </c>
      <c r="M471" s="14" t="str">
        <f t="shared" si="31"/>
        <v/>
      </c>
      <c r="N471" s="14" t="str">
        <f t="shared" si="32"/>
        <v/>
      </c>
    </row>
    <row r="472" spans="1:14" x14ac:dyDescent="0.2">
      <c r="A472" s="1" t="str">
        <f t="shared" si="29"/>
        <v/>
      </c>
      <c r="B472" s="9"/>
      <c r="C472" s="10" t="str">
        <f>IF(B472="","",COUNTIF(INDEX($B:$B,5):B472,B472))</f>
        <v/>
      </c>
      <c r="D472" s="11"/>
      <c r="E472" s="6"/>
      <c r="F472" s="6"/>
      <c r="G472" s="6"/>
      <c r="H472" s="9"/>
      <c r="I472" s="6"/>
      <c r="J472" s="12"/>
      <c r="K472" s="13"/>
      <c r="L472" s="14" t="str">
        <f t="shared" si="30"/>
        <v/>
      </c>
      <c r="M472" s="14" t="str">
        <f t="shared" si="31"/>
        <v/>
      </c>
      <c r="N472" s="14" t="str">
        <f t="shared" si="32"/>
        <v/>
      </c>
    </row>
    <row r="473" spans="1:14" x14ac:dyDescent="0.2">
      <c r="A473" s="1" t="str">
        <f t="shared" si="29"/>
        <v/>
      </c>
      <c r="B473" s="9"/>
      <c r="C473" s="10" t="str">
        <f>IF(B473="","",COUNTIF(INDEX($B:$B,5):B473,B473))</f>
        <v/>
      </c>
      <c r="D473" s="11"/>
      <c r="E473" s="6"/>
      <c r="F473" s="6"/>
      <c r="G473" s="6"/>
      <c r="H473" s="9"/>
      <c r="I473" s="6"/>
      <c r="J473" s="12"/>
      <c r="K473" s="13"/>
      <c r="L473" s="14" t="str">
        <f t="shared" si="30"/>
        <v/>
      </c>
      <c r="M473" s="14" t="str">
        <f t="shared" si="31"/>
        <v/>
      </c>
      <c r="N473" s="14" t="str">
        <f t="shared" si="32"/>
        <v/>
      </c>
    </row>
    <row r="474" spans="1:14" x14ac:dyDescent="0.2">
      <c r="A474" s="1" t="str">
        <f t="shared" si="29"/>
        <v/>
      </c>
      <c r="B474" s="9"/>
      <c r="C474" s="10" t="str">
        <f>IF(B474="","",COUNTIF(INDEX($B:$B,5):B474,B474))</f>
        <v/>
      </c>
      <c r="D474" s="11"/>
      <c r="E474" s="6"/>
      <c r="F474" s="6"/>
      <c r="G474" s="6"/>
      <c r="H474" s="9"/>
      <c r="I474" s="6"/>
      <c r="J474" s="12"/>
      <c r="K474" s="13"/>
      <c r="L474" s="14" t="str">
        <f t="shared" si="30"/>
        <v/>
      </c>
      <c r="M474" s="14" t="str">
        <f t="shared" si="31"/>
        <v/>
      </c>
      <c r="N474" s="14" t="str">
        <f t="shared" si="32"/>
        <v/>
      </c>
    </row>
    <row r="475" spans="1:14" x14ac:dyDescent="0.2">
      <c r="A475" s="1" t="str">
        <f t="shared" si="29"/>
        <v/>
      </c>
      <c r="B475" s="9"/>
      <c r="C475" s="10" t="str">
        <f>IF(B475="","",COUNTIF(INDEX($B:$B,5):B475,B475))</f>
        <v/>
      </c>
      <c r="D475" s="11"/>
      <c r="E475" s="6"/>
      <c r="F475" s="6"/>
      <c r="G475" s="6"/>
      <c r="H475" s="9"/>
      <c r="I475" s="6"/>
      <c r="J475" s="12"/>
      <c r="K475" s="13"/>
      <c r="L475" s="14" t="str">
        <f t="shared" si="30"/>
        <v/>
      </c>
      <c r="M475" s="14" t="str">
        <f t="shared" si="31"/>
        <v/>
      </c>
      <c r="N475" s="14" t="str">
        <f t="shared" si="32"/>
        <v/>
      </c>
    </row>
    <row r="476" spans="1:14" x14ac:dyDescent="0.2">
      <c r="A476" s="1" t="str">
        <f t="shared" si="29"/>
        <v/>
      </c>
      <c r="B476" s="9"/>
      <c r="C476" s="10" t="str">
        <f>IF(B476="","",COUNTIF(INDEX($B:$B,5):B476,B476))</f>
        <v/>
      </c>
      <c r="D476" s="11"/>
      <c r="E476" s="6"/>
      <c r="F476" s="6"/>
      <c r="G476" s="6"/>
      <c r="H476" s="9"/>
      <c r="I476" s="6"/>
      <c r="J476" s="12"/>
      <c r="K476" s="13"/>
      <c r="L476" s="14" t="str">
        <f t="shared" si="30"/>
        <v/>
      </c>
      <c r="M476" s="14" t="str">
        <f t="shared" si="31"/>
        <v/>
      </c>
      <c r="N476" s="14" t="str">
        <f t="shared" si="32"/>
        <v/>
      </c>
    </row>
    <row r="477" spans="1:14" x14ac:dyDescent="0.2">
      <c r="A477" s="1" t="str">
        <f t="shared" si="29"/>
        <v/>
      </c>
      <c r="B477" s="9"/>
      <c r="C477" s="10" t="str">
        <f>IF(B477="","",COUNTIF(INDEX($B:$B,5):B477,B477))</f>
        <v/>
      </c>
      <c r="D477" s="11"/>
      <c r="E477" s="6"/>
      <c r="F477" s="6"/>
      <c r="G477" s="6"/>
      <c r="H477" s="9"/>
      <c r="I477" s="6"/>
      <c r="J477" s="12"/>
      <c r="K477" s="13"/>
      <c r="L477" s="14" t="str">
        <f t="shared" si="30"/>
        <v/>
      </c>
      <c r="M477" s="14" t="str">
        <f t="shared" si="31"/>
        <v/>
      </c>
      <c r="N477" s="14" t="str">
        <f t="shared" si="32"/>
        <v/>
      </c>
    </row>
    <row r="478" spans="1:14" x14ac:dyDescent="0.2">
      <c r="A478" s="1" t="str">
        <f t="shared" si="29"/>
        <v/>
      </c>
      <c r="B478" s="9"/>
      <c r="C478" s="10" t="str">
        <f>IF(B478="","",COUNTIF(INDEX($B:$B,5):B478,B478))</f>
        <v/>
      </c>
      <c r="D478" s="11"/>
      <c r="E478" s="6"/>
      <c r="F478" s="6"/>
      <c r="G478" s="6"/>
      <c r="H478" s="9"/>
      <c r="I478" s="6"/>
      <c r="J478" s="12"/>
      <c r="K478" s="13"/>
      <c r="L478" s="14" t="str">
        <f t="shared" si="30"/>
        <v/>
      </c>
      <c r="M478" s="14" t="str">
        <f t="shared" si="31"/>
        <v/>
      </c>
      <c r="N478" s="14" t="str">
        <f t="shared" si="32"/>
        <v/>
      </c>
    </row>
    <row r="479" spans="1:14" x14ac:dyDescent="0.2">
      <c r="A479" s="1" t="str">
        <f t="shared" si="29"/>
        <v/>
      </c>
      <c r="B479" s="9"/>
      <c r="C479" s="10" t="str">
        <f>IF(B479="","",COUNTIF(INDEX($B:$B,5):B479,B479))</f>
        <v/>
      </c>
      <c r="D479" s="11"/>
      <c r="E479" s="6"/>
      <c r="F479" s="6"/>
      <c r="G479" s="6"/>
      <c r="H479" s="9"/>
      <c r="I479" s="6"/>
      <c r="J479" s="12"/>
      <c r="K479" s="13"/>
      <c r="L479" s="14" t="str">
        <f t="shared" si="30"/>
        <v/>
      </c>
      <c r="M479" s="14" t="str">
        <f t="shared" si="31"/>
        <v/>
      </c>
      <c r="N479" s="14" t="str">
        <f t="shared" si="32"/>
        <v/>
      </c>
    </row>
    <row r="480" spans="1:14" x14ac:dyDescent="0.2">
      <c r="A480" s="1" t="str">
        <f t="shared" si="29"/>
        <v/>
      </c>
      <c r="B480" s="9"/>
      <c r="C480" s="10" t="str">
        <f>IF(B480="","",COUNTIF(INDEX($B:$B,5):B480,B480))</f>
        <v/>
      </c>
      <c r="D480" s="11"/>
      <c r="E480" s="6"/>
      <c r="F480" s="6"/>
      <c r="G480" s="6"/>
      <c r="H480" s="9"/>
      <c r="I480" s="6"/>
      <c r="J480" s="12"/>
      <c r="K480" s="13"/>
      <c r="L480" s="14" t="str">
        <f t="shared" si="30"/>
        <v/>
      </c>
      <c r="M480" s="14" t="str">
        <f t="shared" si="31"/>
        <v/>
      </c>
      <c r="N480" s="14" t="str">
        <f t="shared" si="32"/>
        <v/>
      </c>
    </row>
    <row r="481" spans="1:14" x14ac:dyDescent="0.2">
      <c r="A481" s="1" t="str">
        <f t="shared" si="29"/>
        <v/>
      </c>
      <c r="B481" s="9"/>
      <c r="C481" s="10" t="str">
        <f>IF(B481="","",COUNTIF(INDEX($B:$B,5):B481,B481))</f>
        <v/>
      </c>
      <c r="D481" s="11"/>
      <c r="E481" s="6"/>
      <c r="F481" s="6"/>
      <c r="G481" s="6"/>
      <c r="H481" s="9"/>
      <c r="I481" s="6"/>
      <c r="J481" s="12"/>
      <c r="K481" s="13"/>
      <c r="L481" s="14" t="str">
        <f t="shared" si="30"/>
        <v/>
      </c>
      <c r="M481" s="14" t="str">
        <f t="shared" si="31"/>
        <v/>
      </c>
      <c r="N481" s="14" t="str">
        <f t="shared" si="32"/>
        <v/>
      </c>
    </row>
    <row r="482" spans="1:14" x14ac:dyDescent="0.2">
      <c r="A482" s="1" t="str">
        <f t="shared" si="29"/>
        <v/>
      </c>
      <c r="B482" s="9"/>
      <c r="C482" s="10" t="str">
        <f>IF(B482="","",COUNTIF(INDEX($B:$B,5):B482,B482))</f>
        <v/>
      </c>
      <c r="D482" s="11"/>
      <c r="E482" s="6"/>
      <c r="F482" s="6"/>
      <c r="G482" s="6"/>
      <c r="H482" s="9"/>
      <c r="I482" s="6"/>
      <c r="J482" s="12"/>
      <c r="K482" s="13"/>
      <c r="L482" s="14" t="str">
        <f t="shared" si="30"/>
        <v/>
      </c>
      <c r="M482" s="14" t="str">
        <f t="shared" si="31"/>
        <v/>
      </c>
      <c r="N482" s="14" t="str">
        <f t="shared" si="32"/>
        <v/>
      </c>
    </row>
    <row r="483" spans="1:14" x14ac:dyDescent="0.2">
      <c r="A483" s="1" t="str">
        <f t="shared" si="29"/>
        <v/>
      </c>
      <c r="B483" s="9"/>
      <c r="C483" s="10" t="str">
        <f>IF(B483="","",COUNTIF(INDEX($B:$B,5):B483,B483))</f>
        <v/>
      </c>
      <c r="D483" s="11"/>
      <c r="E483" s="6"/>
      <c r="F483" s="6"/>
      <c r="G483" s="6"/>
      <c r="H483" s="9"/>
      <c r="I483" s="6"/>
      <c r="J483" s="12"/>
      <c r="K483" s="13"/>
      <c r="L483" s="14" t="str">
        <f t="shared" si="30"/>
        <v/>
      </c>
      <c r="M483" s="14" t="str">
        <f t="shared" si="31"/>
        <v/>
      </c>
      <c r="N483" s="14" t="str">
        <f t="shared" si="32"/>
        <v/>
      </c>
    </row>
    <row r="484" spans="1:14" x14ac:dyDescent="0.2">
      <c r="A484" s="1" t="str">
        <f t="shared" si="29"/>
        <v/>
      </c>
      <c r="B484" s="9"/>
      <c r="C484" s="10" t="str">
        <f>IF(B484="","",COUNTIF(INDEX($B:$B,5):B484,B484))</f>
        <v/>
      </c>
      <c r="D484" s="11"/>
      <c r="E484" s="6"/>
      <c r="F484" s="6"/>
      <c r="G484" s="6"/>
      <c r="H484" s="9"/>
      <c r="I484" s="6"/>
      <c r="J484" s="12"/>
      <c r="K484" s="13"/>
      <c r="L484" s="14" t="str">
        <f t="shared" si="30"/>
        <v/>
      </c>
      <c r="M484" s="14" t="str">
        <f t="shared" si="31"/>
        <v/>
      </c>
      <c r="N484" s="14" t="str">
        <f t="shared" si="32"/>
        <v/>
      </c>
    </row>
    <row r="485" spans="1:14" x14ac:dyDescent="0.2">
      <c r="A485" s="1" t="str">
        <f t="shared" si="29"/>
        <v/>
      </c>
      <c r="B485" s="9"/>
      <c r="C485" s="10" t="str">
        <f>IF(B485="","",COUNTIF(INDEX($B:$B,5):B485,B485))</f>
        <v/>
      </c>
      <c r="D485" s="11"/>
      <c r="E485" s="6"/>
      <c r="F485" s="6"/>
      <c r="G485" s="6"/>
      <c r="H485" s="9"/>
      <c r="I485" s="6"/>
      <c r="J485" s="12"/>
      <c r="K485" s="13"/>
      <c r="L485" s="14" t="str">
        <f t="shared" si="30"/>
        <v/>
      </c>
      <c r="M485" s="14" t="str">
        <f t="shared" si="31"/>
        <v/>
      </c>
      <c r="N485" s="14" t="str">
        <f t="shared" si="32"/>
        <v/>
      </c>
    </row>
    <row r="486" spans="1:14" x14ac:dyDescent="0.2">
      <c r="A486" s="1" t="str">
        <f t="shared" si="29"/>
        <v/>
      </c>
      <c r="B486" s="9"/>
      <c r="C486" s="10" t="str">
        <f>IF(B486="","",COUNTIF(INDEX($B:$B,5):B486,B486))</f>
        <v/>
      </c>
      <c r="D486" s="11"/>
      <c r="E486" s="6"/>
      <c r="F486" s="6"/>
      <c r="G486" s="6"/>
      <c r="H486" s="9"/>
      <c r="I486" s="6"/>
      <c r="J486" s="12"/>
      <c r="K486" s="13"/>
      <c r="L486" s="14" t="str">
        <f t="shared" si="30"/>
        <v/>
      </c>
      <c r="M486" s="14" t="str">
        <f t="shared" si="31"/>
        <v/>
      </c>
      <c r="N486" s="14" t="str">
        <f t="shared" si="32"/>
        <v/>
      </c>
    </row>
    <row r="487" spans="1:14" x14ac:dyDescent="0.2">
      <c r="A487" s="1" t="str">
        <f t="shared" si="29"/>
        <v/>
      </c>
      <c r="B487" s="9"/>
      <c r="C487" s="10" t="str">
        <f>IF(B487="","",COUNTIF(INDEX($B:$B,5):B487,B487))</f>
        <v/>
      </c>
      <c r="D487" s="11"/>
      <c r="E487" s="6"/>
      <c r="F487" s="6"/>
      <c r="G487" s="6"/>
      <c r="H487" s="9"/>
      <c r="I487" s="6"/>
      <c r="J487" s="12"/>
      <c r="K487" s="13"/>
      <c r="L487" s="14" t="str">
        <f t="shared" si="30"/>
        <v/>
      </c>
      <c r="M487" s="14" t="str">
        <f t="shared" si="31"/>
        <v/>
      </c>
      <c r="N487" s="14" t="str">
        <f t="shared" si="32"/>
        <v/>
      </c>
    </row>
    <row r="488" spans="1:14" x14ac:dyDescent="0.2">
      <c r="A488" s="1" t="str">
        <f t="shared" si="29"/>
        <v/>
      </c>
      <c r="B488" s="9"/>
      <c r="C488" s="10" t="str">
        <f>IF(B488="","",COUNTIF(INDEX($B:$B,5):B488,B488))</f>
        <v/>
      </c>
      <c r="D488" s="11"/>
      <c r="E488" s="6"/>
      <c r="F488" s="6"/>
      <c r="G488" s="6"/>
      <c r="H488" s="9"/>
      <c r="I488" s="6"/>
      <c r="J488" s="12"/>
      <c r="K488" s="13"/>
      <c r="L488" s="14" t="str">
        <f t="shared" si="30"/>
        <v/>
      </c>
      <c r="M488" s="14" t="str">
        <f t="shared" si="31"/>
        <v/>
      </c>
      <c r="N488" s="14" t="str">
        <f t="shared" si="32"/>
        <v/>
      </c>
    </row>
    <row r="489" spans="1:14" x14ac:dyDescent="0.2">
      <c r="A489" s="1" t="str">
        <f t="shared" si="29"/>
        <v/>
      </c>
      <c r="B489" s="9"/>
      <c r="C489" s="10" t="str">
        <f>IF(B489="","",COUNTIF(INDEX($B:$B,5):B489,B489))</f>
        <v/>
      </c>
      <c r="D489" s="11"/>
      <c r="E489" s="6"/>
      <c r="F489" s="6"/>
      <c r="G489" s="6"/>
      <c r="H489" s="9"/>
      <c r="I489" s="6"/>
      <c r="J489" s="12"/>
      <c r="K489" s="13"/>
      <c r="L489" s="14" t="str">
        <f t="shared" si="30"/>
        <v/>
      </c>
      <c r="M489" s="14" t="str">
        <f t="shared" si="31"/>
        <v/>
      </c>
      <c r="N489" s="14" t="str">
        <f t="shared" si="32"/>
        <v/>
      </c>
    </row>
    <row r="490" spans="1:14" x14ac:dyDescent="0.2">
      <c r="A490" s="1" t="str">
        <f t="shared" si="29"/>
        <v/>
      </c>
      <c r="B490" s="9"/>
      <c r="C490" s="10" t="str">
        <f>IF(B490="","",COUNTIF(INDEX($B:$B,5):B490,B490))</f>
        <v/>
      </c>
      <c r="D490" s="11"/>
      <c r="E490" s="6"/>
      <c r="F490" s="6"/>
      <c r="G490" s="6"/>
      <c r="H490" s="9"/>
      <c r="I490" s="6"/>
      <c r="J490" s="12"/>
      <c r="K490" s="13"/>
      <c r="L490" s="14" t="str">
        <f t="shared" si="30"/>
        <v/>
      </c>
      <c r="M490" s="14" t="str">
        <f t="shared" si="31"/>
        <v/>
      </c>
      <c r="N490" s="14" t="str">
        <f t="shared" si="32"/>
        <v/>
      </c>
    </row>
    <row r="491" spans="1:14" x14ac:dyDescent="0.2">
      <c r="A491" s="1" t="str">
        <f t="shared" si="29"/>
        <v/>
      </c>
      <c r="B491" s="9"/>
      <c r="C491" s="10" t="str">
        <f>IF(B491="","",COUNTIF(INDEX($B:$B,5):B491,B491))</f>
        <v/>
      </c>
      <c r="D491" s="11"/>
      <c r="E491" s="6"/>
      <c r="F491" s="6"/>
      <c r="G491" s="6"/>
      <c r="H491" s="9"/>
      <c r="I491" s="6"/>
      <c r="J491" s="12"/>
      <c r="K491" s="13"/>
      <c r="L491" s="14" t="str">
        <f t="shared" si="30"/>
        <v/>
      </c>
      <c r="M491" s="14" t="str">
        <f t="shared" si="31"/>
        <v/>
      </c>
      <c r="N491" s="14" t="str">
        <f t="shared" si="32"/>
        <v/>
      </c>
    </row>
    <row r="492" spans="1:14" x14ac:dyDescent="0.2">
      <c r="A492" s="1" t="str">
        <f t="shared" si="29"/>
        <v/>
      </c>
      <c r="B492" s="9"/>
      <c r="C492" s="10" t="str">
        <f>IF(B492="","",COUNTIF(INDEX($B:$B,5):B492,B492))</f>
        <v/>
      </c>
      <c r="D492" s="11"/>
      <c r="E492" s="6"/>
      <c r="F492" s="6"/>
      <c r="G492" s="6"/>
      <c r="H492" s="9"/>
      <c r="I492" s="6"/>
      <c r="J492" s="12"/>
      <c r="K492" s="13"/>
      <c r="L492" s="14" t="str">
        <f t="shared" si="30"/>
        <v/>
      </c>
      <c r="M492" s="14" t="str">
        <f t="shared" si="31"/>
        <v/>
      </c>
      <c r="N492" s="14" t="str">
        <f t="shared" si="32"/>
        <v/>
      </c>
    </row>
    <row r="493" spans="1:14" x14ac:dyDescent="0.2">
      <c r="A493" s="1" t="str">
        <f t="shared" si="29"/>
        <v/>
      </c>
      <c r="B493" s="9"/>
      <c r="C493" s="10" t="str">
        <f>IF(B493="","",COUNTIF(INDEX($B:$B,5):B493,B493))</f>
        <v/>
      </c>
      <c r="D493" s="11"/>
      <c r="E493" s="6"/>
      <c r="F493" s="6"/>
      <c r="G493" s="6"/>
      <c r="H493" s="9"/>
      <c r="I493" s="6"/>
      <c r="J493" s="12"/>
      <c r="K493" s="13"/>
      <c r="L493" s="14" t="str">
        <f t="shared" si="30"/>
        <v/>
      </c>
      <c r="M493" s="14" t="str">
        <f t="shared" si="31"/>
        <v/>
      </c>
      <c r="N493" s="14" t="str">
        <f t="shared" si="32"/>
        <v/>
      </c>
    </row>
    <row r="494" spans="1:14" x14ac:dyDescent="0.2">
      <c r="A494" s="1" t="str">
        <f t="shared" si="29"/>
        <v/>
      </c>
      <c r="B494" s="9"/>
      <c r="C494" s="10" t="str">
        <f>IF(B494="","",COUNTIF(INDEX($B:$B,5):B494,B494))</f>
        <v/>
      </c>
      <c r="D494" s="11"/>
      <c r="E494" s="6"/>
      <c r="F494" s="6"/>
      <c r="G494" s="6"/>
      <c r="H494" s="9"/>
      <c r="I494" s="6"/>
      <c r="J494" s="12"/>
      <c r="K494" s="13"/>
      <c r="L494" s="14" t="str">
        <f t="shared" si="30"/>
        <v/>
      </c>
      <c r="M494" s="14" t="str">
        <f t="shared" si="31"/>
        <v/>
      </c>
      <c r="N494" s="14" t="str">
        <f t="shared" si="32"/>
        <v/>
      </c>
    </row>
    <row r="495" spans="1:14" x14ac:dyDescent="0.2">
      <c r="A495" s="1" t="str">
        <f t="shared" si="29"/>
        <v/>
      </c>
      <c r="B495" s="9"/>
      <c r="C495" s="10" t="str">
        <f>IF(B495="","",COUNTIF(INDEX($B:$B,5):B495,B495))</f>
        <v/>
      </c>
      <c r="D495" s="11"/>
      <c r="E495" s="6"/>
      <c r="F495" s="6"/>
      <c r="G495" s="6"/>
      <c r="H495" s="9"/>
      <c r="I495" s="6"/>
      <c r="J495" s="12"/>
      <c r="K495" s="13"/>
      <c r="L495" s="14" t="str">
        <f t="shared" si="30"/>
        <v/>
      </c>
      <c r="M495" s="14" t="str">
        <f t="shared" si="31"/>
        <v/>
      </c>
      <c r="N495" s="14" t="str">
        <f t="shared" si="32"/>
        <v/>
      </c>
    </row>
    <row r="496" spans="1:14" x14ac:dyDescent="0.2">
      <c r="A496" s="1" t="str">
        <f t="shared" si="29"/>
        <v/>
      </c>
      <c r="B496" s="9"/>
      <c r="C496" s="10" t="str">
        <f>IF(B496="","",COUNTIF(INDEX($B:$B,5):B496,B496))</f>
        <v/>
      </c>
      <c r="D496" s="11"/>
      <c r="E496" s="6"/>
      <c r="F496" s="6"/>
      <c r="G496" s="6"/>
      <c r="H496" s="9"/>
      <c r="I496" s="6"/>
      <c r="J496" s="12"/>
      <c r="K496" s="13"/>
      <c r="L496" s="14" t="str">
        <f t="shared" si="30"/>
        <v/>
      </c>
      <c r="M496" s="14" t="str">
        <f t="shared" si="31"/>
        <v/>
      </c>
      <c r="N496" s="14" t="str">
        <f t="shared" si="32"/>
        <v/>
      </c>
    </row>
    <row r="497" spans="1:14" x14ac:dyDescent="0.2">
      <c r="A497" s="1" t="str">
        <f t="shared" si="29"/>
        <v/>
      </c>
      <c r="B497" s="9"/>
      <c r="C497" s="10" t="str">
        <f>IF(B497="","",COUNTIF(INDEX($B:$B,5):B497,B497))</f>
        <v/>
      </c>
      <c r="D497" s="11"/>
      <c r="E497" s="6"/>
      <c r="F497" s="6"/>
      <c r="G497" s="6"/>
      <c r="H497" s="9"/>
      <c r="I497" s="6"/>
      <c r="J497" s="12"/>
      <c r="K497" s="13"/>
      <c r="L497" s="14" t="str">
        <f t="shared" si="30"/>
        <v/>
      </c>
      <c r="M497" s="14" t="str">
        <f t="shared" si="31"/>
        <v/>
      </c>
      <c r="N497" s="14" t="str">
        <f t="shared" si="32"/>
        <v/>
      </c>
    </row>
    <row r="498" spans="1:14" x14ac:dyDescent="0.2">
      <c r="A498" s="1" t="str">
        <f t="shared" si="29"/>
        <v/>
      </c>
      <c r="B498" s="9"/>
      <c r="C498" s="10" t="str">
        <f>IF(B498="","",COUNTIF(INDEX($B:$B,5):B498,B498))</f>
        <v/>
      </c>
      <c r="D498" s="11"/>
      <c r="E498" s="6"/>
      <c r="F498" s="6"/>
      <c r="G498" s="6"/>
      <c r="H498" s="9"/>
      <c r="I498" s="6"/>
      <c r="J498" s="12"/>
      <c r="K498" s="13"/>
      <c r="L498" s="14" t="str">
        <f t="shared" si="30"/>
        <v/>
      </c>
      <c r="M498" s="14" t="str">
        <f t="shared" si="31"/>
        <v/>
      </c>
      <c r="N498" s="14" t="str">
        <f t="shared" si="32"/>
        <v/>
      </c>
    </row>
    <row r="499" spans="1:14" x14ac:dyDescent="0.2">
      <c r="A499" s="1" t="str">
        <f t="shared" si="29"/>
        <v/>
      </c>
      <c r="B499" s="9"/>
      <c r="C499" s="10" t="str">
        <f>IF(B499="","",COUNTIF(INDEX($B:$B,5):B499,B499))</f>
        <v/>
      </c>
      <c r="D499" s="11"/>
      <c r="E499" s="6"/>
      <c r="F499" s="6"/>
      <c r="G499" s="6"/>
      <c r="H499" s="9"/>
      <c r="I499" s="6"/>
      <c r="J499" s="12"/>
      <c r="K499" s="13"/>
      <c r="L499" s="14" t="str">
        <f t="shared" si="30"/>
        <v/>
      </c>
      <c r="M499" s="14" t="str">
        <f t="shared" si="31"/>
        <v/>
      </c>
      <c r="N499" s="14" t="str">
        <f t="shared" si="32"/>
        <v/>
      </c>
    </row>
    <row r="500" spans="1:14" x14ac:dyDescent="0.2">
      <c r="A500" s="1" t="str">
        <f t="shared" si="29"/>
        <v/>
      </c>
      <c r="B500" s="9"/>
      <c r="C500" s="10" t="str">
        <f>IF(B500="","",COUNTIF(INDEX($B:$B,5):B500,B500))</f>
        <v/>
      </c>
      <c r="D500" s="11"/>
      <c r="E500" s="6"/>
      <c r="F500" s="6"/>
      <c r="G500" s="6"/>
      <c r="H500" s="9"/>
      <c r="I500" s="6"/>
      <c r="J500" s="12"/>
      <c r="K500" s="13"/>
      <c r="L500" s="14" t="str">
        <f t="shared" si="30"/>
        <v/>
      </c>
      <c r="M500" s="14" t="str">
        <f t="shared" si="31"/>
        <v/>
      </c>
      <c r="N500" s="14" t="str">
        <f t="shared" si="32"/>
        <v/>
      </c>
    </row>
    <row r="501" spans="1:14" x14ac:dyDescent="0.2">
      <c r="A501" s="1" t="str">
        <f t="shared" si="29"/>
        <v/>
      </c>
      <c r="B501" s="9"/>
      <c r="C501" s="10" t="str">
        <f>IF(B501="","",COUNTIF(INDEX($B:$B,5):B501,B501))</f>
        <v/>
      </c>
      <c r="D501" s="11"/>
      <c r="E501" s="6"/>
      <c r="F501" s="6"/>
      <c r="G501" s="6"/>
      <c r="H501" s="9"/>
      <c r="I501" s="6"/>
      <c r="J501" s="12"/>
      <c r="K501" s="13"/>
      <c r="L501" s="14" t="str">
        <f t="shared" si="30"/>
        <v/>
      </c>
      <c r="M501" s="14" t="str">
        <f t="shared" si="31"/>
        <v/>
      </c>
      <c r="N501" s="14" t="str">
        <f t="shared" si="32"/>
        <v/>
      </c>
    </row>
    <row r="502" spans="1:14" x14ac:dyDescent="0.2">
      <c r="A502" s="1" t="str">
        <f t="shared" si="29"/>
        <v/>
      </c>
      <c r="B502" s="9"/>
      <c r="C502" s="10" t="str">
        <f>IF(B502="","",COUNTIF(INDEX($B:$B,5):B502,B502))</f>
        <v/>
      </c>
      <c r="D502" s="11"/>
      <c r="E502" s="6"/>
      <c r="F502" s="6"/>
      <c r="G502" s="6"/>
      <c r="H502" s="9"/>
      <c r="I502" s="6"/>
      <c r="J502" s="12"/>
      <c r="K502" s="13"/>
      <c r="L502" s="14" t="str">
        <f t="shared" si="30"/>
        <v/>
      </c>
      <c r="M502" s="14" t="str">
        <f t="shared" si="31"/>
        <v/>
      </c>
      <c r="N502" s="14" t="str">
        <f t="shared" si="32"/>
        <v/>
      </c>
    </row>
    <row r="503" spans="1:14" x14ac:dyDescent="0.2">
      <c r="A503" s="1" t="str">
        <f t="shared" si="29"/>
        <v/>
      </c>
      <c r="B503" s="9"/>
      <c r="C503" s="10" t="str">
        <f>IF(B503="","",COUNTIF(INDEX($B:$B,5):B503,B503))</f>
        <v/>
      </c>
      <c r="D503" s="11"/>
      <c r="E503" s="6"/>
      <c r="F503" s="6"/>
      <c r="G503" s="6"/>
      <c r="H503" s="9"/>
      <c r="I503" s="6"/>
      <c r="J503" s="12"/>
      <c r="K503" s="13"/>
      <c r="L503" s="14" t="str">
        <f t="shared" si="30"/>
        <v/>
      </c>
      <c r="M503" s="14" t="str">
        <f t="shared" si="31"/>
        <v/>
      </c>
      <c r="N503" s="14" t="str">
        <f t="shared" si="32"/>
        <v/>
      </c>
    </row>
    <row r="504" spans="1:14" x14ac:dyDescent="0.2">
      <c r="A504" s="1" t="str">
        <f t="shared" si="29"/>
        <v/>
      </c>
      <c r="B504" s="9"/>
      <c r="C504" s="10" t="str">
        <f>IF(B504="","",COUNTIF(INDEX($B:$B,5):B504,B504))</f>
        <v/>
      </c>
      <c r="D504" s="11"/>
      <c r="E504" s="6"/>
      <c r="F504" s="6"/>
      <c r="G504" s="6"/>
      <c r="H504" s="9"/>
      <c r="I504" s="6"/>
      <c r="J504" s="12"/>
      <c r="K504" s="13"/>
      <c r="L504" s="14" t="str">
        <f t="shared" si="30"/>
        <v/>
      </c>
      <c r="M504" s="14" t="str">
        <f t="shared" si="31"/>
        <v/>
      </c>
      <c r="N504" s="14" t="str">
        <f t="shared" si="32"/>
        <v/>
      </c>
    </row>
    <row r="505" spans="1:14" x14ac:dyDescent="0.2">
      <c r="A505" s="1" t="str">
        <f t="shared" si="29"/>
        <v/>
      </c>
      <c r="B505" s="9"/>
      <c r="C505" s="10" t="str">
        <f>IF(B505="","",COUNTIF(INDEX($B:$B,5):B505,B505))</f>
        <v/>
      </c>
      <c r="D505" s="11"/>
      <c r="E505" s="6"/>
      <c r="F505" s="6"/>
      <c r="G505" s="6"/>
      <c r="H505" s="9"/>
      <c r="I505" s="6"/>
      <c r="J505" s="12"/>
      <c r="K505" s="13"/>
      <c r="L505" s="14" t="str">
        <f t="shared" si="30"/>
        <v/>
      </c>
      <c r="M505" s="14" t="str">
        <f t="shared" si="31"/>
        <v/>
      </c>
      <c r="N505" s="14" t="str">
        <f t="shared" si="32"/>
        <v/>
      </c>
    </row>
    <row r="506" spans="1:14" x14ac:dyDescent="0.2">
      <c r="A506" s="1" t="str">
        <f t="shared" si="29"/>
        <v/>
      </c>
      <c r="B506" s="9"/>
      <c r="C506" s="10" t="str">
        <f>IF(B506="","",COUNTIF(INDEX($B:$B,5):B506,B506))</f>
        <v/>
      </c>
      <c r="D506" s="11"/>
      <c r="E506" s="6"/>
      <c r="F506" s="6"/>
      <c r="G506" s="6"/>
      <c r="H506" s="9"/>
      <c r="I506" s="6"/>
      <c r="J506" s="12"/>
      <c r="K506" s="13"/>
      <c r="L506" s="14" t="str">
        <f t="shared" si="30"/>
        <v/>
      </c>
      <c r="M506" s="14" t="str">
        <f t="shared" si="31"/>
        <v/>
      </c>
      <c r="N506" s="14" t="str">
        <f t="shared" si="32"/>
        <v/>
      </c>
    </row>
    <row r="507" spans="1:14" x14ac:dyDescent="0.2">
      <c r="A507" s="1" t="str">
        <f t="shared" si="29"/>
        <v/>
      </c>
      <c r="B507" s="9"/>
      <c r="C507" s="10" t="str">
        <f>IF(B507="","",COUNTIF(INDEX($B:$B,5):B507,B507))</f>
        <v/>
      </c>
      <c r="D507" s="11"/>
      <c r="E507" s="6"/>
      <c r="F507" s="6"/>
      <c r="G507" s="6"/>
      <c r="H507" s="9"/>
      <c r="I507" s="6"/>
      <c r="J507" s="12"/>
      <c r="K507" s="13"/>
      <c r="L507" s="14" t="str">
        <f t="shared" si="30"/>
        <v/>
      </c>
      <c r="M507" s="14" t="str">
        <f t="shared" si="31"/>
        <v/>
      </c>
      <c r="N507" s="14" t="str">
        <f t="shared" si="32"/>
        <v/>
      </c>
    </row>
    <row r="508" spans="1:14" x14ac:dyDescent="0.2">
      <c r="A508" s="1" t="str">
        <f t="shared" si="29"/>
        <v/>
      </c>
      <c r="B508" s="9"/>
      <c r="C508" s="10" t="str">
        <f>IF(B508="","",COUNTIF(INDEX($B:$B,5):B508,B508))</f>
        <v/>
      </c>
      <c r="D508" s="11"/>
      <c r="E508" s="6"/>
      <c r="F508" s="6"/>
      <c r="G508" s="6"/>
      <c r="H508" s="9"/>
      <c r="I508" s="6"/>
      <c r="J508" s="12"/>
      <c r="K508" s="13"/>
      <c r="L508" s="14" t="str">
        <f t="shared" si="30"/>
        <v/>
      </c>
      <c r="M508" s="14" t="str">
        <f t="shared" si="31"/>
        <v/>
      </c>
      <c r="N508" s="14" t="str">
        <f t="shared" si="32"/>
        <v/>
      </c>
    </row>
    <row r="509" spans="1:14" x14ac:dyDescent="0.2">
      <c r="A509" s="1" t="str">
        <f t="shared" si="29"/>
        <v/>
      </c>
      <c r="B509" s="9"/>
      <c r="C509" s="10" t="str">
        <f>IF(B509="","",COUNTIF(INDEX($B:$B,5):B509,B509))</f>
        <v/>
      </c>
      <c r="D509" s="11"/>
      <c r="E509" s="6"/>
      <c r="F509" s="6"/>
      <c r="G509" s="6"/>
      <c r="H509" s="9"/>
      <c r="I509" s="6"/>
      <c r="J509" s="12"/>
      <c r="K509" s="13"/>
      <c r="L509" s="14" t="str">
        <f t="shared" si="30"/>
        <v/>
      </c>
      <c r="M509" s="14" t="str">
        <f t="shared" si="31"/>
        <v/>
      </c>
      <c r="N509" s="14" t="str">
        <f t="shared" si="32"/>
        <v/>
      </c>
    </row>
    <row r="510" spans="1:14" x14ac:dyDescent="0.2">
      <c r="A510" s="1" t="str">
        <f t="shared" si="29"/>
        <v/>
      </c>
      <c r="B510" s="9"/>
      <c r="C510" s="10" t="str">
        <f>IF(B510="","",COUNTIF(INDEX($B:$B,5):B510,B510))</f>
        <v/>
      </c>
      <c r="D510" s="11"/>
      <c r="E510" s="6"/>
      <c r="F510" s="6"/>
      <c r="G510" s="6"/>
      <c r="H510" s="9"/>
      <c r="I510" s="6"/>
      <c r="J510" s="12"/>
      <c r="K510" s="13"/>
      <c r="L510" s="14" t="str">
        <f t="shared" si="30"/>
        <v/>
      </c>
      <c r="M510" s="14" t="str">
        <f t="shared" si="31"/>
        <v/>
      </c>
      <c r="N510" s="14" t="str">
        <f t="shared" si="32"/>
        <v/>
      </c>
    </row>
    <row r="511" spans="1:14" x14ac:dyDescent="0.2">
      <c r="A511" s="1" t="str">
        <f t="shared" si="29"/>
        <v/>
      </c>
      <c r="B511" s="9"/>
      <c r="C511" s="10" t="str">
        <f>IF(B511="","",COUNTIF(INDEX($B:$B,5):B511,B511))</f>
        <v/>
      </c>
      <c r="D511" s="11"/>
      <c r="E511" s="6"/>
      <c r="F511" s="6"/>
      <c r="G511" s="6"/>
      <c r="H511" s="9"/>
      <c r="I511" s="6"/>
      <c r="J511" s="12"/>
      <c r="K511" s="13"/>
      <c r="L511" s="14" t="str">
        <f t="shared" si="30"/>
        <v/>
      </c>
      <c r="M511" s="14" t="str">
        <f t="shared" si="31"/>
        <v/>
      </c>
      <c r="N511" s="14" t="str">
        <f t="shared" si="32"/>
        <v/>
      </c>
    </row>
    <row r="512" spans="1:14" x14ac:dyDescent="0.2">
      <c r="A512" s="1" t="str">
        <f t="shared" si="29"/>
        <v/>
      </c>
      <c r="B512" s="9"/>
      <c r="C512" s="10" t="str">
        <f>IF(B512="","",COUNTIF(INDEX($B:$B,5):B512,B512))</f>
        <v/>
      </c>
      <c r="D512" s="11"/>
      <c r="E512" s="6"/>
      <c r="F512" s="6"/>
      <c r="G512" s="6"/>
      <c r="H512" s="9"/>
      <c r="I512" s="6"/>
      <c r="J512" s="12"/>
      <c r="K512" s="13"/>
      <c r="L512" s="14" t="str">
        <f t="shared" si="30"/>
        <v/>
      </c>
      <c r="M512" s="14" t="str">
        <f t="shared" si="31"/>
        <v/>
      </c>
      <c r="N512" s="14" t="str">
        <f t="shared" si="32"/>
        <v/>
      </c>
    </row>
    <row r="513" spans="1:14" x14ac:dyDescent="0.2">
      <c r="A513" s="1" t="str">
        <f t="shared" si="29"/>
        <v/>
      </c>
      <c r="B513" s="9"/>
      <c r="C513" s="10" t="str">
        <f>IF(B513="","",COUNTIF(INDEX($B:$B,5):B513,B513))</f>
        <v/>
      </c>
      <c r="D513" s="11"/>
      <c r="E513" s="6"/>
      <c r="F513" s="6"/>
      <c r="G513" s="6"/>
      <c r="H513" s="9"/>
      <c r="I513" s="6"/>
      <c r="J513" s="12"/>
      <c r="K513" s="13"/>
      <c r="L513" s="14" t="str">
        <f t="shared" si="30"/>
        <v/>
      </c>
      <c r="M513" s="14" t="str">
        <f t="shared" si="31"/>
        <v/>
      </c>
      <c r="N513" s="14" t="str">
        <f t="shared" si="32"/>
        <v/>
      </c>
    </row>
    <row r="514" spans="1:14" x14ac:dyDescent="0.2">
      <c r="A514" s="1" t="str">
        <f t="shared" si="29"/>
        <v/>
      </c>
      <c r="B514" s="9"/>
      <c r="C514" s="10" t="str">
        <f>IF(B514="","",COUNTIF(INDEX($B:$B,5):B514,B514))</f>
        <v/>
      </c>
      <c r="D514" s="11"/>
      <c r="E514" s="6"/>
      <c r="F514" s="6"/>
      <c r="G514" s="6"/>
      <c r="H514" s="9"/>
      <c r="I514" s="6"/>
      <c r="J514" s="12"/>
      <c r="K514" s="13"/>
      <c r="L514" s="14" t="str">
        <f t="shared" si="30"/>
        <v/>
      </c>
      <c r="M514" s="14" t="str">
        <f t="shared" si="31"/>
        <v/>
      </c>
      <c r="N514" s="14" t="str">
        <f t="shared" si="32"/>
        <v/>
      </c>
    </row>
    <row r="515" spans="1:14" x14ac:dyDescent="0.2">
      <c r="A515" s="1" t="str">
        <f t="shared" si="29"/>
        <v/>
      </c>
      <c r="B515" s="9"/>
      <c r="C515" s="10" t="str">
        <f>IF(B515="","",COUNTIF(INDEX($B:$B,5):B515,B515))</f>
        <v/>
      </c>
      <c r="D515" s="11"/>
      <c r="E515" s="6"/>
      <c r="F515" s="6"/>
      <c r="G515" s="6"/>
      <c r="H515" s="9"/>
      <c r="I515" s="6"/>
      <c r="J515" s="12"/>
      <c r="K515" s="13"/>
      <c r="L515" s="14" t="str">
        <f t="shared" si="30"/>
        <v/>
      </c>
      <c r="M515" s="14" t="str">
        <f t="shared" si="31"/>
        <v/>
      </c>
      <c r="N515" s="14" t="str">
        <f t="shared" si="32"/>
        <v/>
      </c>
    </row>
    <row r="516" spans="1:14" x14ac:dyDescent="0.2">
      <c r="A516" s="1" t="str">
        <f t="shared" si="29"/>
        <v/>
      </c>
      <c r="B516" s="9"/>
      <c r="C516" s="10" t="str">
        <f>IF(B516="","",COUNTIF(INDEX($B:$B,5):B516,B516))</f>
        <v/>
      </c>
      <c r="D516" s="11"/>
      <c r="E516" s="6"/>
      <c r="F516" s="6"/>
      <c r="G516" s="6"/>
      <c r="H516" s="9"/>
      <c r="I516" s="6"/>
      <c r="J516" s="12"/>
      <c r="K516" s="13"/>
      <c r="L516" s="14" t="str">
        <f t="shared" si="30"/>
        <v/>
      </c>
      <c r="M516" s="14" t="str">
        <f t="shared" si="31"/>
        <v/>
      </c>
      <c r="N516" s="14" t="str">
        <f t="shared" si="32"/>
        <v/>
      </c>
    </row>
    <row r="517" spans="1:14" x14ac:dyDescent="0.2">
      <c r="A517" s="1" t="str">
        <f t="shared" ref="A517:A580" si="33">IF(B517="","",B517&amp;"|"&amp;C517)</f>
        <v/>
      </c>
      <c r="B517" s="9"/>
      <c r="C517" s="10" t="str">
        <f>IF(B517="","",COUNTIF(INDEX($B:$B,5):B517,B517))</f>
        <v/>
      </c>
      <c r="D517" s="11"/>
      <c r="E517" s="6"/>
      <c r="F517" s="6"/>
      <c r="G517" s="6"/>
      <c r="H517" s="9"/>
      <c r="I517" s="6"/>
      <c r="J517" s="12"/>
      <c r="K517" s="13"/>
      <c r="L517" s="14" t="str">
        <f t="shared" ref="L517:L580" si="34">IF(OR(I517="",J517=""),"",ROUND(I517*J517,2))</f>
        <v/>
      </c>
      <c r="M517" s="14" t="str">
        <f t="shared" ref="M517:M580" si="35">IF(L517="","",ROUND(L517*K517,2))</f>
        <v/>
      </c>
      <c r="N517" s="14" t="str">
        <f t="shared" ref="N517:N580" si="36">IF(L517="","",L517+M517)</f>
        <v/>
      </c>
    </row>
    <row r="518" spans="1:14" x14ac:dyDescent="0.2">
      <c r="A518" s="1" t="str">
        <f t="shared" si="33"/>
        <v/>
      </c>
      <c r="B518" s="9"/>
      <c r="C518" s="10" t="str">
        <f>IF(B518="","",COUNTIF(INDEX($B:$B,5):B518,B518))</f>
        <v/>
      </c>
      <c r="D518" s="11"/>
      <c r="E518" s="6"/>
      <c r="F518" s="6"/>
      <c r="G518" s="6"/>
      <c r="H518" s="9"/>
      <c r="I518" s="6"/>
      <c r="J518" s="12"/>
      <c r="K518" s="13"/>
      <c r="L518" s="14" t="str">
        <f t="shared" si="34"/>
        <v/>
      </c>
      <c r="M518" s="14" t="str">
        <f t="shared" si="35"/>
        <v/>
      </c>
      <c r="N518" s="14" t="str">
        <f t="shared" si="36"/>
        <v/>
      </c>
    </row>
    <row r="519" spans="1:14" x14ac:dyDescent="0.2">
      <c r="A519" s="1" t="str">
        <f t="shared" si="33"/>
        <v/>
      </c>
      <c r="B519" s="9"/>
      <c r="C519" s="10" t="str">
        <f>IF(B519="","",COUNTIF(INDEX($B:$B,5):B519,B519))</f>
        <v/>
      </c>
      <c r="D519" s="11"/>
      <c r="E519" s="6"/>
      <c r="F519" s="6"/>
      <c r="G519" s="6"/>
      <c r="H519" s="9"/>
      <c r="I519" s="6"/>
      <c r="J519" s="12"/>
      <c r="K519" s="13"/>
      <c r="L519" s="14" t="str">
        <f t="shared" si="34"/>
        <v/>
      </c>
      <c r="M519" s="14" t="str">
        <f t="shared" si="35"/>
        <v/>
      </c>
      <c r="N519" s="14" t="str">
        <f t="shared" si="36"/>
        <v/>
      </c>
    </row>
    <row r="520" spans="1:14" x14ac:dyDescent="0.2">
      <c r="A520" s="1" t="str">
        <f t="shared" si="33"/>
        <v/>
      </c>
      <c r="B520" s="9"/>
      <c r="C520" s="10" t="str">
        <f>IF(B520="","",COUNTIF(INDEX($B:$B,5):B520,B520))</f>
        <v/>
      </c>
      <c r="D520" s="11"/>
      <c r="E520" s="6"/>
      <c r="F520" s="6"/>
      <c r="G520" s="6"/>
      <c r="H520" s="9"/>
      <c r="I520" s="6"/>
      <c r="J520" s="12"/>
      <c r="K520" s="13"/>
      <c r="L520" s="14" t="str">
        <f t="shared" si="34"/>
        <v/>
      </c>
      <c r="M520" s="14" t="str">
        <f t="shared" si="35"/>
        <v/>
      </c>
      <c r="N520" s="14" t="str">
        <f t="shared" si="36"/>
        <v/>
      </c>
    </row>
    <row r="521" spans="1:14" x14ac:dyDescent="0.2">
      <c r="A521" s="1" t="str">
        <f t="shared" si="33"/>
        <v/>
      </c>
      <c r="B521" s="9"/>
      <c r="C521" s="10" t="str">
        <f>IF(B521="","",COUNTIF(INDEX($B:$B,5):B521,B521))</f>
        <v/>
      </c>
      <c r="D521" s="11"/>
      <c r="E521" s="6"/>
      <c r="F521" s="6"/>
      <c r="G521" s="6"/>
      <c r="H521" s="9"/>
      <c r="I521" s="6"/>
      <c r="J521" s="12"/>
      <c r="K521" s="13"/>
      <c r="L521" s="14" t="str">
        <f t="shared" si="34"/>
        <v/>
      </c>
      <c r="M521" s="14" t="str">
        <f t="shared" si="35"/>
        <v/>
      </c>
      <c r="N521" s="14" t="str">
        <f t="shared" si="36"/>
        <v/>
      </c>
    </row>
    <row r="522" spans="1:14" x14ac:dyDescent="0.2">
      <c r="A522" s="1" t="str">
        <f t="shared" si="33"/>
        <v/>
      </c>
      <c r="B522" s="9"/>
      <c r="C522" s="10" t="str">
        <f>IF(B522="","",COUNTIF(INDEX($B:$B,5):B522,B522))</f>
        <v/>
      </c>
      <c r="D522" s="11"/>
      <c r="E522" s="6"/>
      <c r="F522" s="6"/>
      <c r="G522" s="6"/>
      <c r="H522" s="9"/>
      <c r="I522" s="6"/>
      <c r="J522" s="12"/>
      <c r="K522" s="13"/>
      <c r="L522" s="14" t="str">
        <f t="shared" si="34"/>
        <v/>
      </c>
      <c r="M522" s="14" t="str">
        <f t="shared" si="35"/>
        <v/>
      </c>
      <c r="N522" s="14" t="str">
        <f t="shared" si="36"/>
        <v/>
      </c>
    </row>
    <row r="523" spans="1:14" x14ac:dyDescent="0.2">
      <c r="A523" s="1" t="str">
        <f t="shared" si="33"/>
        <v/>
      </c>
      <c r="B523" s="9"/>
      <c r="C523" s="10" t="str">
        <f>IF(B523="","",COUNTIF(INDEX($B:$B,5):B523,B523))</f>
        <v/>
      </c>
      <c r="D523" s="11"/>
      <c r="E523" s="6"/>
      <c r="F523" s="6"/>
      <c r="G523" s="6"/>
      <c r="H523" s="9"/>
      <c r="I523" s="6"/>
      <c r="J523" s="12"/>
      <c r="K523" s="13"/>
      <c r="L523" s="14" t="str">
        <f t="shared" si="34"/>
        <v/>
      </c>
      <c r="M523" s="14" t="str">
        <f t="shared" si="35"/>
        <v/>
      </c>
      <c r="N523" s="14" t="str">
        <f t="shared" si="36"/>
        <v/>
      </c>
    </row>
    <row r="524" spans="1:14" x14ac:dyDescent="0.2">
      <c r="A524" s="1" t="str">
        <f t="shared" si="33"/>
        <v/>
      </c>
      <c r="B524" s="9"/>
      <c r="C524" s="10" t="str">
        <f>IF(B524="","",COUNTIF(INDEX($B:$B,5):B524,B524))</f>
        <v/>
      </c>
      <c r="D524" s="11"/>
      <c r="E524" s="6"/>
      <c r="F524" s="6"/>
      <c r="G524" s="6"/>
      <c r="H524" s="9"/>
      <c r="I524" s="6"/>
      <c r="J524" s="12"/>
      <c r="K524" s="13"/>
      <c r="L524" s="14" t="str">
        <f t="shared" si="34"/>
        <v/>
      </c>
      <c r="M524" s="14" t="str">
        <f t="shared" si="35"/>
        <v/>
      </c>
      <c r="N524" s="14" t="str">
        <f t="shared" si="36"/>
        <v/>
      </c>
    </row>
    <row r="525" spans="1:14" x14ac:dyDescent="0.2">
      <c r="A525" s="1" t="str">
        <f t="shared" si="33"/>
        <v/>
      </c>
      <c r="B525" s="9"/>
      <c r="C525" s="10" t="str">
        <f>IF(B525="","",COUNTIF(INDEX($B:$B,5):B525,B525))</f>
        <v/>
      </c>
      <c r="D525" s="11"/>
      <c r="E525" s="6"/>
      <c r="F525" s="6"/>
      <c r="G525" s="6"/>
      <c r="H525" s="9"/>
      <c r="I525" s="6"/>
      <c r="J525" s="12"/>
      <c r="K525" s="13"/>
      <c r="L525" s="14" t="str">
        <f t="shared" si="34"/>
        <v/>
      </c>
      <c r="M525" s="14" t="str">
        <f t="shared" si="35"/>
        <v/>
      </c>
      <c r="N525" s="14" t="str">
        <f t="shared" si="36"/>
        <v/>
      </c>
    </row>
    <row r="526" spans="1:14" x14ac:dyDescent="0.2">
      <c r="A526" s="1" t="str">
        <f t="shared" si="33"/>
        <v/>
      </c>
      <c r="B526" s="9"/>
      <c r="C526" s="10" t="str">
        <f>IF(B526="","",COUNTIF(INDEX($B:$B,5):B526,B526))</f>
        <v/>
      </c>
      <c r="D526" s="11"/>
      <c r="E526" s="6"/>
      <c r="F526" s="6"/>
      <c r="G526" s="6"/>
      <c r="H526" s="9"/>
      <c r="I526" s="6"/>
      <c r="J526" s="12"/>
      <c r="K526" s="13"/>
      <c r="L526" s="14" t="str">
        <f t="shared" si="34"/>
        <v/>
      </c>
      <c r="M526" s="14" t="str">
        <f t="shared" si="35"/>
        <v/>
      </c>
      <c r="N526" s="14" t="str">
        <f t="shared" si="36"/>
        <v/>
      </c>
    </row>
    <row r="527" spans="1:14" x14ac:dyDescent="0.2">
      <c r="A527" s="1" t="str">
        <f t="shared" si="33"/>
        <v/>
      </c>
      <c r="B527" s="9"/>
      <c r="C527" s="10" t="str">
        <f>IF(B527="","",COUNTIF(INDEX($B:$B,5):B527,B527))</f>
        <v/>
      </c>
      <c r="D527" s="11"/>
      <c r="E527" s="6"/>
      <c r="F527" s="6"/>
      <c r="G527" s="6"/>
      <c r="H527" s="9"/>
      <c r="I527" s="6"/>
      <c r="J527" s="12"/>
      <c r="K527" s="13"/>
      <c r="L527" s="14" t="str">
        <f t="shared" si="34"/>
        <v/>
      </c>
      <c r="M527" s="14" t="str">
        <f t="shared" si="35"/>
        <v/>
      </c>
      <c r="N527" s="14" t="str">
        <f t="shared" si="36"/>
        <v/>
      </c>
    </row>
    <row r="528" spans="1:14" x14ac:dyDescent="0.2">
      <c r="A528" s="1" t="str">
        <f t="shared" si="33"/>
        <v/>
      </c>
      <c r="B528" s="9"/>
      <c r="C528" s="10" t="str">
        <f>IF(B528="","",COUNTIF(INDEX($B:$B,5):B528,B528))</f>
        <v/>
      </c>
      <c r="D528" s="11"/>
      <c r="E528" s="6"/>
      <c r="F528" s="6"/>
      <c r="G528" s="6"/>
      <c r="H528" s="9"/>
      <c r="I528" s="6"/>
      <c r="J528" s="12"/>
      <c r="K528" s="13"/>
      <c r="L528" s="14" t="str">
        <f t="shared" si="34"/>
        <v/>
      </c>
      <c r="M528" s="14" t="str">
        <f t="shared" si="35"/>
        <v/>
      </c>
      <c r="N528" s="14" t="str">
        <f t="shared" si="36"/>
        <v/>
      </c>
    </row>
    <row r="529" spans="1:14" x14ac:dyDescent="0.2">
      <c r="A529" s="1" t="str">
        <f t="shared" si="33"/>
        <v/>
      </c>
      <c r="B529" s="9"/>
      <c r="C529" s="10" t="str">
        <f>IF(B529="","",COUNTIF(INDEX($B:$B,5):B529,B529))</f>
        <v/>
      </c>
      <c r="D529" s="11"/>
      <c r="E529" s="6"/>
      <c r="F529" s="6"/>
      <c r="G529" s="6"/>
      <c r="H529" s="9"/>
      <c r="I529" s="6"/>
      <c r="J529" s="12"/>
      <c r="K529" s="13"/>
      <c r="L529" s="14" t="str">
        <f t="shared" si="34"/>
        <v/>
      </c>
      <c r="M529" s="14" t="str">
        <f t="shared" si="35"/>
        <v/>
      </c>
      <c r="N529" s="14" t="str">
        <f t="shared" si="36"/>
        <v/>
      </c>
    </row>
    <row r="530" spans="1:14" x14ac:dyDescent="0.2">
      <c r="A530" s="1" t="str">
        <f t="shared" si="33"/>
        <v/>
      </c>
      <c r="B530" s="9"/>
      <c r="C530" s="10" t="str">
        <f>IF(B530="","",COUNTIF(INDEX($B:$B,5):B530,B530))</f>
        <v/>
      </c>
      <c r="D530" s="11"/>
      <c r="E530" s="6"/>
      <c r="F530" s="6"/>
      <c r="G530" s="6"/>
      <c r="H530" s="9"/>
      <c r="I530" s="6"/>
      <c r="J530" s="12"/>
      <c r="K530" s="13"/>
      <c r="L530" s="14" t="str">
        <f t="shared" si="34"/>
        <v/>
      </c>
      <c r="M530" s="14" t="str">
        <f t="shared" si="35"/>
        <v/>
      </c>
      <c r="N530" s="14" t="str">
        <f t="shared" si="36"/>
        <v/>
      </c>
    </row>
    <row r="531" spans="1:14" x14ac:dyDescent="0.2">
      <c r="A531" s="1" t="str">
        <f t="shared" si="33"/>
        <v/>
      </c>
      <c r="B531" s="9"/>
      <c r="C531" s="10" t="str">
        <f>IF(B531="","",COUNTIF(INDEX($B:$B,5):B531,B531))</f>
        <v/>
      </c>
      <c r="D531" s="11"/>
      <c r="E531" s="6"/>
      <c r="F531" s="6"/>
      <c r="G531" s="6"/>
      <c r="H531" s="9"/>
      <c r="I531" s="6"/>
      <c r="J531" s="12"/>
      <c r="K531" s="13"/>
      <c r="L531" s="14" t="str">
        <f t="shared" si="34"/>
        <v/>
      </c>
      <c r="M531" s="14" t="str">
        <f t="shared" si="35"/>
        <v/>
      </c>
      <c r="N531" s="14" t="str">
        <f t="shared" si="36"/>
        <v/>
      </c>
    </row>
    <row r="532" spans="1:14" x14ac:dyDescent="0.2">
      <c r="A532" s="1" t="str">
        <f t="shared" si="33"/>
        <v/>
      </c>
      <c r="B532" s="9"/>
      <c r="C532" s="10" t="str">
        <f>IF(B532="","",COUNTIF(INDEX($B:$B,5):B532,B532))</f>
        <v/>
      </c>
      <c r="D532" s="11"/>
      <c r="E532" s="6"/>
      <c r="F532" s="6"/>
      <c r="G532" s="6"/>
      <c r="H532" s="9"/>
      <c r="I532" s="6"/>
      <c r="J532" s="12"/>
      <c r="K532" s="13"/>
      <c r="L532" s="14" t="str">
        <f t="shared" si="34"/>
        <v/>
      </c>
      <c r="M532" s="14" t="str">
        <f t="shared" si="35"/>
        <v/>
      </c>
      <c r="N532" s="14" t="str">
        <f t="shared" si="36"/>
        <v/>
      </c>
    </row>
    <row r="533" spans="1:14" x14ac:dyDescent="0.2">
      <c r="A533" s="1" t="str">
        <f t="shared" si="33"/>
        <v/>
      </c>
      <c r="B533" s="9"/>
      <c r="C533" s="10" t="str">
        <f>IF(B533="","",COUNTIF(INDEX($B:$B,5):B533,B533))</f>
        <v/>
      </c>
      <c r="D533" s="11"/>
      <c r="E533" s="6"/>
      <c r="F533" s="6"/>
      <c r="G533" s="6"/>
      <c r="H533" s="9"/>
      <c r="I533" s="6"/>
      <c r="J533" s="12"/>
      <c r="K533" s="13"/>
      <c r="L533" s="14" t="str">
        <f t="shared" si="34"/>
        <v/>
      </c>
      <c r="M533" s="14" t="str">
        <f t="shared" si="35"/>
        <v/>
      </c>
      <c r="N533" s="14" t="str">
        <f t="shared" si="36"/>
        <v/>
      </c>
    </row>
    <row r="534" spans="1:14" x14ac:dyDescent="0.2">
      <c r="A534" s="1" t="str">
        <f t="shared" si="33"/>
        <v/>
      </c>
      <c r="B534" s="9"/>
      <c r="C534" s="10" t="str">
        <f>IF(B534="","",COUNTIF(INDEX($B:$B,5):B534,B534))</f>
        <v/>
      </c>
      <c r="D534" s="11"/>
      <c r="E534" s="6"/>
      <c r="F534" s="6"/>
      <c r="G534" s="6"/>
      <c r="H534" s="9"/>
      <c r="I534" s="6"/>
      <c r="J534" s="12"/>
      <c r="K534" s="13"/>
      <c r="L534" s="14" t="str">
        <f t="shared" si="34"/>
        <v/>
      </c>
      <c r="M534" s="14" t="str">
        <f t="shared" si="35"/>
        <v/>
      </c>
      <c r="N534" s="14" t="str">
        <f t="shared" si="36"/>
        <v/>
      </c>
    </row>
    <row r="535" spans="1:14" x14ac:dyDescent="0.2">
      <c r="A535" s="1" t="str">
        <f t="shared" si="33"/>
        <v/>
      </c>
      <c r="B535" s="9"/>
      <c r="C535" s="10" t="str">
        <f>IF(B535="","",COUNTIF(INDEX($B:$B,5):B535,B535))</f>
        <v/>
      </c>
      <c r="D535" s="11"/>
      <c r="E535" s="6"/>
      <c r="F535" s="6"/>
      <c r="G535" s="6"/>
      <c r="H535" s="9"/>
      <c r="I535" s="6"/>
      <c r="J535" s="12"/>
      <c r="K535" s="13"/>
      <c r="L535" s="14" t="str">
        <f t="shared" si="34"/>
        <v/>
      </c>
      <c r="M535" s="14" t="str">
        <f t="shared" si="35"/>
        <v/>
      </c>
      <c r="N535" s="14" t="str">
        <f t="shared" si="36"/>
        <v/>
      </c>
    </row>
    <row r="536" spans="1:14" x14ac:dyDescent="0.2">
      <c r="A536" s="1" t="str">
        <f t="shared" si="33"/>
        <v/>
      </c>
      <c r="B536" s="9"/>
      <c r="C536" s="10" t="str">
        <f>IF(B536="","",COUNTIF(INDEX($B:$B,5):B536,B536))</f>
        <v/>
      </c>
      <c r="D536" s="11"/>
      <c r="E536" s="6"/>
      <c r="F536" s="6"/>
      <c r="G536" s="6"/>
      <c r="H536" s="9"/>
      <c r="I536" s="6"/>
      <c r="J536" s="12"/>
      <c r="K536" s="13"/>
      <c r="L536" s="14" t="str">
        <f t="shared" si="34"/>
        <v/>
      </c>
      <c r="M536" s="14" t="str">
        <f t="shared" si="35"/>
        <v/>
      </c>
      <c r="N536" s="14" t="str">
        <f t="shared" si="36"/>
        <v/>
      </c>
    </row>
    <row r="537" spans="1:14" x14ac:dyDescent="0.2">
      <c r="A537" s="1" t="str">
        <f t="shared" si="33"/>
        <v/>
      </c>
      <c r="B537" s="9"/>
      <c r="C537" s="10" t="str">
        <f>IF(B537="","",COUNTIF(INDEX($B:$B,5):B537,B537))</f>
        <v/>
      </c>
      <c r="D537" s="11"/>
      <c r="E537" s="6"/>
      <c r="F537" s="6"/>
      <c r="G537" s="6"/>
      <c r="H537" s="9"/>
      <c r="I537" s="6"/>
      <c r="J537" s="12"/>
      <c r="K537" s="13"/>
      <c r="L537" s="14" t="str">
        <f t="shared" si="34"/>
        <v/>
      </c>
      <c r="M537" s="14" t="str">
        <f t="shared" si="35"/>
        <v/>
      </c>
      <c r="N537" s="14" t="str">
        <f t="shared" si="36"/>
        <v/>
      </c>
    </row>
    <row r="538" spans="1:14" x14ac:dyDescent="0.2">
      <c r="A538" s="1" t="str">
        <f t="shared" si="33"/>
        <v/>
      </c>
      <c r="B538" s="9"/>
      <c r="C538" s="10" t="str">
        <f>IF(B538="","",COUNTIF(INDEX($B:$B,5):B538,B538))</f>
        <v/>
      </c>
      <c r="D538" s="11"/>
      <c r="E538" s="6"/>
      <c r="F538" s="6"/>
      <c r="G538" s="6"/>
      <c r="H538" s="9"/>
      <c r="I538" s="6"/>
      <c r="J538" s="12"/>
      <c r="K538" s="13"/>
      <c r="L538" s="14" t="str">
        <f t="shared" si="34"/>
        <v/>
      </c>
      <c r="M538" s="14" t="str">
        <f t="shared" si="35"/>
        <v/>
      </c>
      <c r="N538" s="14" t="str">
        <f t="shared" si="36"/>
        <v/>
      </c>
    </row>
    <row r="539" spans="1:14" x14ac:dyDescent="0.2">
      <c r="A539" s="1" t="str">
        <f t="shared" si="33"/>
        <v/>
      </c>
      <c r="B539" s="9"/>
      <c r="C539" s="10" t="str">
        <f>IF(B539="","",COUNTIF(INDEX($B:$B,5):B539,B539))</f>
        <v/>
      </c>
      <c r="D539" s="11"/>
      <c r="E539" s="6"/>
      <c r="F539" s="6"/>
      <c r="G539" s="6"/>
      <c r="H539" s="9"/>
      <c r="I539" s="6"/>
      <c r="J539" s="12"/>
      <c r="K539" s="13"/>
      <c r="L539" s="14" t="str">
        <f t="shared" si="34"/>
        <v/>
      </c>
      <c r="M539" s="14" t="str">
        <f t="shared" si="35"/>
        <v/>
      </c>
      <c r="N539" s="14" t="str">
        <f t="shared" si="36"/>
        <v/>
      </c>
    </row>
    <row r="540" spans="1:14" x14ac:dyDescent="0.2">
      <c r="A540" s="1" t="str">
        <f t="shared" si="33"/>
        <v/>
      </c>
      <c r="B540" s="9"/>
      <c r="C540" s="10" t="str">
        <f>IF(B540="","",COUNTIF(INDEX($B:$B,5):B540,B540))</f>
        <v/>
      </c>
      <c r="D540" s="11"/>
      <c r="E540" s="6"/>
      <c r="F540" s="6"/>
      <c r="G540" s="6"/>
      <c r="H540" s="9"/>
      <c r="I540" s="6"/>
      <c r="J540" s="12"/>
      <c r="K540" s="13"/>
      <c r="L540" s="14" t="str">
        <f t="shared" si="34"/>
        <v/>
      </c>
      <c r="M540" s="14" t="str">
        <f t="shared" si="35"/>
        <v/>
      </c>
      <c r="N540" s="14" t="str">
        <f t="shared" si="36"/>
        <v/>
      </c>
    </row>
    <row r="541" spans="1:14" x14ac:dyDescent="0.2">
      <c r="A541" s="1" t="str">
        <f t="shared" si="33"/>
        <v/>
      </c>
      <c r="B541" s="9"/>
      <c r="C541" s="10" t="str">
        <f>IF(B541="","",COUNTIF(INDEX($B:$B,5):B541,B541))</f>
        <v/>
      </c>
      <c r="D541" s="11"/>
      <c r="E541" s="6"/>
      <c r="F541" s="6"/>
      <c r="G541" s="6"/>
      <c r="H541" s="9"/>
      <c r="I541" s="6"/>
      <c r="J541" s="12"/>
      <c r="K541" s="13"/>
      <c r="L541" s="14" t="str">
        <f t="shared" si="34"/>
        <v/>
      </c>
      <c r="M541" s="14" t="str">
        <f t="shared" si="35"/>
        <v/>
      </c>
      <c r="N541" s="14" t="str">
        <f t="shared" si="36"/>
        <v/>
      </c>
    </row>
    <row r="542" spans="1:14" x14ac:dyDescent="0.2">
      <c r="A542" s="1" t="str">
        <f t="shared" si="33"/>
        <v/>
      </c>
      <c r="B542" s="9"/>
      <c r="C542" s="10" t="str">
        <f>IF(B542="","",COUNTIF(INDEX($B:$B,5):B542,B542))</f>
        <v/>
      </c>
      <c r="D542" s="11"/>
      <c r="E542" s="6"/>
      <c r="F542" s="6"/>
      <c r="G542" s="6"/>
      <c r="H542" s="9"/>
      <c r="I542" s="6"/>
      <c r="J542" s="12"/>
      <c r="K542" s="13"/>
      <c r="L542" s="14" t="str">
        <f t="shared" si="34"/>
        <v/>
      </c>
      <c r="M542" s="14" t="str">
        <f t="shared" si="35"/>
        <v/>
      </c>
      <c r="N542" s="14" t="str">
        <f t="shared" si="36"/>
        <v/>
      </c>
    </row>
    <row r="543" spans="1:14" x14ac:dyDescent="0.2">
      <c r="A543" s="1" t="str">
        <f t="shared" si="33"/>
        <v/>
      </c>
      <c r="B543" s="9"/>
      <c r="C543" s="10" t="str">
        <f>IF(B543="","",COUNTIF(INDEX($B:$B,5):B543,B543))</f>
        <v/>
      </c>
      <c r="D543" s="11"/>
      <c r="E543" s="6"/>
      <c r="F543" s="6"/>
      <c r="G543" s="6"/>
      <c r="H543" s="9"/>
      <c r="I543" s="6"/>
      <c r="J543" s="12"/>
      <c r="K543" s="13"/>
      <c r="L543" s="14" t="str">
        <f t="shared" si="34"/>
        <v/>
      </c>
      <c r="M543" s="14" t="str">
        <f t="shared" si="35"/>
        <v/>
      </c>
      <c r="N543" s="14" t="str">
        <f t="shared" si="36"/>
        <v/>
      </c>
    </row>
    <row r="544" spans="1:14" x14ac:dyDescent="0.2">
      <c r="A544" s="1" t="str">
        <f t="shared" si="33"/>
        <v/>
      </c>
      <c r="B544" s="9"/>
      <c r="C544" s="10" t="str">
        <f>IF(B544="","",COUNTIF(INDEX($B:$B,5):B544,B544))</f>
        <v/>
      </c>
      <c r="D544" s="11"/>
      <c r="E544" s="6"/>
      <c r="F544" s="6"/>
      <c r="G544" s="6"/>
      <c r="H544" s="9"/>
      <c r="I544" s="6"/>
      <c r="J544" s="12"/>
      <c r="K544" s="13"/>
      <c r="L544" s="14" t="str">
        <f t="shared" si="34"/>
        <v/>
      </c>
      <c r="M544" s="14" t="str">
        <f t="shared" si="35"/>
        <v/>
      </c>
      <c r="N544" s="14" t="str">
        <f t="shared" si="36"/>
        <v/>
      </c>
    </row>
    <row r="545" spans="1:14" x14ac:dyDescent="0.2">
      <c r="A545" s="1" t="str">
        <f t="shared" si="33"/>
        <v/>
      </c>
      <c r="B545" s="9"/>
      <c r="C545" s="10" t="str">
        <f>IF(B545="","",COUNTIF(INDEX($B:$B,5):B545,B545))</f>
        <v/>
      </c>
      <c r="D545" s="11"/>
      <c r="E545" s="6"/>
      <c r="F545" s="6"/>
      <c r="G545" s="6"/>
      <c r="H545" s="9"/>
      <c r="I545" s="6"/>
      <c r="J545" s="12"/>
      <c r="K545" s="13"/>
      <c r="L545" s="14" t="str">
        <f t="shared" si="34"/>
        <v/>
      </c>
      <c r="M545" s="14" t="str">
        <f t="shared" si="35"/>
        <v/>
      </c>
      <c r="N545" s="14" t="str">
        <f t="shared" si="36"/>
        <v/>
      </c>
    </row>
    <row r="546" spans="1:14" x14ac:dyDescent="0.2">
      <c r="A546" s="1" t="str">
        <f t="shared" si="33"/>
        <v/>
      </c>
      <c r="B546" s="9"/>
      <c r="C546" s="10" t="str">
        <f>IF(B546="","",COUNTIF(INDEX($B:$B,5):B546,B546))</f>
        <v/>
      </c>
      <c r="D546" s="11"/>
      <c r="E546" s="6"/>
      <c r="F546" s="6"/>
      <c r="G546" s="6"/>
      <c r="H546" s="9"/>
      <c r="I546" s="6"/>
      <c r="J546" s="12"/>
      <c r="K546" s="13"/>
      <c r="L546" s="14" t="str">
        <f t="shared" si="34"/>
        <v/>
      </c>
      <c r="M546" s="14" t="str">
        <f t="shared" si="35"/>
        <v/>
      </c>
      <c r="N546" s="14" t="str">
        <f t="shared" si="36"/>
        <v/>
      </c>
    </row>
    <row r="547" spans="1:14" x14ac:dyDescent="0.2">
      <c r="A547" s="1" t="str">
        <f t="shared" si="33"/>
        <v/>
      </c>
      <c r="B547" s="9"/>
      <c r="C547" s="10" t="str">
        <f>IF(B547="","",COUNTIF(INDEX($B:$B,5):B547,B547))</f>
        <v/>
      </c>
      <c r="D547" s="11"/>
      <c r="E547" s="6"/>
      <c r="F547" s="6"/>
      <c r="G547" s="6"/>
      <c r="H547" s="9"/>
      <c r="I547" s="6"/>
      <c r="J547" s="12"/>
      <c r="K547" s="13"/>
      <c r="L547" s="14" t="str">
        <f t="shared" si="34"/>
        <v/>
      </c>
      <c r="M547" s="14" t="str">
        <f t="shared" si="35"/>
        <v/>
      </c>
      <c r="N547" s="14" t="str">
        <f t="shared" si="36"/>
        <v/>
      </c>
    </row>
    <row r="548" spans="1:14" x14ac:dyDescent="0.2">
      <c r="A548" s="1" t="str">
        <f t="shared" si="33"/>
        <v/>
      </c>
      <c r="B548" s="9"/>
      <c r="C548" s="10" t="str">
        <f>IF(B548="","",COUNTIF(INDEX($B:$B,5):B548,B548))</f>
        <v/>
      </c>
      <c r="D548" s="11"/>
      <c r="E548" s="6"/>
      <c r="F548" s="6"/>
      <c r="G548" s="6"/>
      <c r="H548" s="9"/>
      <c r="I548" s="6"/>
      <c r="J548" s="12"/>
      <c r="K548" s="13"/>
      <c r="L548" s="14" t="str">
        <f t="shared" si="34"/>
        <v/>
      </c>
      <c r="M548" s="14" t="str">
        <f t="shared" si="35"/>
        <v/>
      </c>
      <c r="N548" s="14" t="str">
        <f t="shared" si="36"/>
        <v/>
      </c>
    </row>
    <row r="549" spans="1:14" x14ac:dyDescent="0.2">
      <c r="A549" s="1" t="str">
        <f t="shared" si="33"/>
        <v/>
      </c>
      <c r="B549" s="9"/>
      <c r="C549" s="10" t="str">
        <f>IF(B549="","",COUNTIF(INDEX($B:$B,5):B549,B549))</f>
        <v/>
      </c>
      <c r="D549" s="11"/>
      <c r="E549" s="6"/>
      <c r="F549" s="6"/>
      <c r="G549" s="6"/>
      <c r="H549" s="9"/>
      <c r="I549" s="6"/>
      <c r="J549" s="12"/>
      <c r="K549" s="13"/>
      <c r="L549" s="14" t="str">
        <f t="shared" si="34"/>
        <v/>
      </c>
      <c r="M549" s="14" t="str">
        <f t="shared" si="35"/>
        <v/>
      </c>
      <c r="N549" s="14" t="str">
        <f t="shared" si="36"/>
        <v/>
      </c>
    </row>
    <row r="550" spans="1:14" x14ac:dyDescent="0.2">
      <c r="A550" s="1" t="str">
        <f t="shared" si="33"/>
        <v/>
      </c>
      <c r="B550" s="9"/>
      <c r="C550" s="10" t="str">
        <f>IF(B550="","",COUNTIF(INDEX($B:$B,5):B550,B550))</f>
        <v/>
      </c>
      <c r="D550" s="11"/>
      <c r="E550" s="6"/>
      <c r="F550" s="6"/>
      <c r="G550" s="6"/>
      <c r="H550" s="9"/>
      <c r="I550" s="6"/>
      <c r="J550" s="12"/>
      <c r="K550" s="13"/>
      <c r="L550" s="14" t="str">
        <f t="shared" si="34"/>
        <v/>
      </c>
      <c r="M550" s="14" t="str">
        <f t="shared" si="35"/>
        <v/>
      </c>
      <c r="N550" s="14" t="str">
        <f t="shared" si="36"/>
        <v/>
      </c>
    </row>
    <row r="551" spans="1:14" x14ac:dyDescent="0.2">
      <c r="A551" s="1" t="str">
        <f t="shared" si="33"/>
        <v/>
      </c>
      <c r="B551" s="9"/>
      <c r="C551" s="10" t="str">
        <f>IF(B551="","",COUNTIF(INDEX($B:$B,5):B551,B551))</f>
        <v/>
      </c>
      <c r="D551" s="11"/>
      <c r="E551" s="6"/>
      <c r="F551" s="6"/>
      <c r="G551" s="6"/>
      <c r="H551" s="9"/>
      <c r="I551" s="6"/>
      <c r="J551" s="12"/>
      <c r="K551" s="13"/>
      <c r="L551" s="14" t="str">
        <f t="shared" si="34"/>
        <v/>
      </c>
      <c r="M551" s="14" t="str">
        <f t="shared" si="35"/>
        <v/>
      </c>
      <c r="N551" s="14" t="str">
        <f t="shared" si="36"/>
        <v/>
      </c>
    </row>
    <row r="552" spans="1:14" x14ac:dyDescent="0.2">
      <c r="A552" s="1" t="str">
        <f t="shared" si="33"/>
        <v/>
      </c>
      <c r="B552" s="9"/>
      <c r="C552" s="10" t="str">
        <f>IF(B552="","",COUNTIF(INDEX($B:$B,5):B552,B552))</f>
        <v/>
      </c>
      <c r="D552" s="11"/>
      <c r="E552" s="6"/>
      <c r="F552" s="6"/>
      <c r="G552" s="6"/>
      <c r="H552" s="9"/>
      <c r="I552" s="6"/>
      <c r="J552" s="12"/>
      <c r="K552" s="13"/>
      <c r="L552" s="14" t="str">
        <f t="shared" si="34"/>
        <v/>
      </c>
      <c r="M552" s="14" t="str">
        <f t="shared" si="35"/>
        <v/>
      </c>
      <c r="N552" s="14" t="str">
        <f t="shared" si="36"/>
        <v/>
      </c>
    </row>
    <row r="553" spans="1:14" x14ac:dyDescent="0.2">
      <c r="A553" s="1" t="str">
        <f t="shared" si="33"/>
        <v/>
      </c>
      <c r="B553" s="9"/>
      <c r="C553" s="10" t="str">
        <f>IF(B553="","",COUNTIF(INDEX($B:$B,5):B553,B553))</f>
        <v/>
      </c>
      <c r="D553" s="11"/>
      <c r="E553" s="6"/>
      <c r="F553" s="6"/>
      <c r="G553" s="6"/>
      <c r="H553" s="9"/>
      <c r="I553" s="6"/>
      <c r="J553" s="12"/>
      <c r="K553" s="13"/>
      <c r="L553" s="14" t="str">
        <f t="shared" si="34"/>
        <v/>
      </c>
      <c r="M553" s="14" t="str">
        <f t="shared" si="35"/>
        <v/>
      </c>
      <c r="N553" s="14" t="str">
        <f t="shared" si="36"/>
        <v/>
      </c>
    </row>
    <row r="554" spans="1:14" x14ac:dyDescent="0.2">
      <c r="A554" s="1" t="str">
        <f t="shared" si="33"/>
        <v/>
      </c>
      <c r="B554" s="9"/>
      <c r="C554" s="10" t="str">
        <f>IF(B554="","",COUNTIF(INDEX($B:$B,5):B554,B554))</f>
        <v/>
      </c>
      <c r="D554" s="11"/>
      <c r="E554" s="6"/>
      <c r="F554" s="6"/>
      <c r="G554" s="6"/>
      <c r="H554" s="9"/>
      <c r="I554" s="6"/>
      <c r="J554" s="12"/>
      <c r="K554" s="13"/>
      <c r="L554" s="14" t="str">
        <f t="shared" si="34"/>
        <v/>
      </c>
      <c r="M554" s="14" t="str">
        <f t="shared" si="35"/>
        <v/>
      </c>
      <c r="N554" s="14" t="str">
        <f t="shared" si="36"/>
        <v/>
      </c>
    </row>
    <row r="555" spans="1:14" x14ac:dyDescent="0.2">
      <c r="A555" s="1" t="str">
        <f t="shared" si="33"/>
        <v/>
      </c>
      <c r="B555" s="9"/>
      <c r="C555" s="10" t="str">
        <f>IF(B555="","",COUNTIF(INDEX($B:$B,5):B555,B555))</f>
        <v/>
      </c>
      <c r="D555" s="11"/>
      <c r="E555" s="6"/>
      <c r="F555" s="6"/>
      <c r="G555" s="6"/>
      <c r="H555" s="9"/>
      <c r="I555" s="6"/>
      <c r="J555" s="12"/>
      <c r="K555" s="13"/>
      <c r="L555" s="14" t="str">
        <f t="shared" si="34"/>
        <v/>
      </c>
      <c r="M555" s="14" t="str">
        <f t="shared" si="35"/>
        <v/>
      </c>
      <c r="N555" s="14" t="str">
        <f t="shared" si="36"/>
        <v/>
      </c>
    </row>
    <row r="556" spans="1:14" x14ac:dyDescent="0.2">
      <c r="A556" s="1" t="str">
        <f t="shared" si="33"/>
        <v/>
      </c>
      <c r="B556" s="9"/>
      <c r="C556" s="10" t="str">
        <f>IF(B556="","",COUNTIF(INDEX($B:$B,5):B556,B556))</f>
        <v/>
      </c>
      <c r="D556" s="11"/>
      <c r="E556" s="6"/>
      <c r="F556" s="6"/>
      <c r="G556" s="6"/>
      <c r="H556" s="9"/>
      <c r="I556" s="6"/>
      <c r="J556" s="12"/>
      <c r="K556" s="13"/>
      <c r="L556" s="14" t="str">
        <f t="shared" si="34"/>
        <v/>
      </c>
      <c r="M556" s="14" t="str">
        <f t="shared" si="35"/>
        <v/>
      </c>
      <c r="N556" s="14" t="str">
        <f t="shared" si="36"/>
        <v/>
      </c>
    </row>
    <row r="557" spans="1:14" x14ac:dyDescent="0.2">
      <c r="A557" s="1" t="str">
        <f t="shared" si="33"/>
        <v/>
      </c>
      <c r="B557" s="9"/>
      <c r="C557" s="10" t="str">
        <f>IF(B557="","",COUNTIF(INDEX($B:$B,5):B557,B557))</f>
        <v/>
      </c>
      <c r="D557" s="11"/>
      <c r="E557" s="6"/>
      <c r="F557" s="6"/>
      <c r="G557" s="6"/>
      <c r="H557" s="9"/>
      <c r="I557" s="6"/>
      <c r="J557" s="12"/>
      <c r="K557" s="13"/>
      <c r="L557" s="14" t="str">
        <f t="shared" si="34"/>
        <v/>
      </c>
      <c r="M557" s="14" t="str">
        <f t="shared" si="35"/>
        <v/>
      </c>
      <c r="N557" s="14" t="str">
        <f t="shared" si="36"/>
        <v/>
      </c>
    </row>
    <row r="558" spans="1:14" x14ac:dyDescent="0.2">
      <c r="A558" s="1" t="str">
        <f t="shared" si="33"/>
        <v/>
      </c>
      <c r="B558" s="9"/>
      <c r="C558" s="10" t="str">
        <f>IF(B558="","",COUNTIF(INDEX($B:$B,5):B558,B558))</f>
        <v/>
      </c>
      <c r="D558" s="11"/>
      <c r="E558" s="6"/>
      <c r="F558" s="6"/>
      <c r="G558" s="6"/>
      <c r="H558" s="9"/>
      <c r="I558" s="6"/>
      <c r="J558" s="12"/>
      <c r="K558" s="13"/>
      <c r="L558" s="14" t="str">
        <f t="shared" si="34"/>
        <v/>
      </c>
      <c r="M558" s="14" t="str">
        <f t="shared" si="35"/>
        <v/>
      </c>
      <c r="N558" s="14" t="str">
        <f t="shared" si="36"/>
        <v/>
      </c>
    </row>
    <row r="559" spans="1:14" x14ac:dyDescent="0.2">
      <c r="A559" s="1" t="str">
        <f t="shared" si="33"/>
        <v/>
      </c>
      <c r="B559" s="9"/>
      <c r="C559" s="10" t="str">
        <f>IF(B559="","",COUNTIF(INDEX($B:$B,5):B559,B559))</f>
        <v/>
      </c>
      <c r="D559" s="11"/>
      <c r="E559" s="6"/>
      <c r="F559" s="6"/>
      <c r="G559" s="6"/>
      <c r="H559" s="9"/>
      <c r="I559" s="6"/>
      <c r="J559" s="12"/>
      <c r="K559" s="13"/>
      <c r="L559" s="14" t="str">
        <f t="shared" si="34"/>
        <v/>
      </c>
      <c r="M559" s="14" t="str">
        <f t="shared" si="35"/>
        <v/>
      </c>
      <c r="N559" s="14" t="str">
        <f t="shared" si="36"/>
        <v/>
      </c>
    </row>
    <row r="560" spans="1:14" x14ac:dyDescent="0.2">
      <c r="A560" s="1" t="str">
        <f t="shared" si="33"/>
        <v/>
      </c>
      <c r="B560" s="9"/>
      <c r="C560" s="10" t="str">
        <f>IF(B560="","",COUNTIF(INDEX($B:$B,5):B560,B560))</f>
        <v/>
      </c>
      <c r="D560" s="11"/>
      <c r="E560" s="6"/>
      <c r="F560" s="6"/>
      <c r="G560" s="6"/>
      <c r="H560" s="9"/>
      <c r="I560" s="6"/>
      <c r="J560" s="12"/>
      <c r="K560" s="13"/>
      <c r="L560" s="14" t="str">
        <f t="shared" si="34"/>
        <v/>
      </c>
      <c r="M560" s="14" t="str">
        <f t="shared" si="35"/>
        <v/>
      </c>
      <c r="N560" s="14" t="str">
        <f t="shared" si="36"/>
        <v/>
      </c>
    </row>
    <row r="561" spans="1:14" x14ac:dyDescent="0.2">
      <c r="A561" s="1" t="str">
        <f t="shared" si="33"/>
        <v/>
      </c>
      <c r="B561" s="9"/>
      <c r="C561" s="10" t="str">
        <f>IF(B561="","",COUNTIF(INDEX($B:$B,5):B561,B561))</f>
        <v/>
      </c>
      <c r="D561" s="11"/>
      <c r="E561" s="6"/>
      <c r="F561" s="6"/>
      <c r="G561" s="6"/>
      <c r="H561" s="9"/>
      <c r="I561" s="6"/>
      <c r="J561" s="12"/>
      <c r="K561" s="13"/>
      <c r="L561" s="14" t="str">
        <f t="shared" si="34"/>
        <v/>
      </c>
      <c r="M561" s="14" t="str">
        <f t="shared" si="35"/>
        <v/>
      </c>
      <c r="N561" s="14" t="str">
        <f t="shared" si="36"/>
        <v/>
      </c>
    </row>
    <row r="562" spans="1:14" x14ac:dyDescent="0.2">
      <c r="A562" s="1" t="str">
        <f t="shared" si="33"/>
        <v/>
      </c>
      <c r="B562" s="9"/>
      <c r="C562" s="10" t="str">
        <f>IF(B562="","",COUNTIF(INDEX($B:$B,5):B562,B562))</f>
        <v/>
      </c>
      <c r="D562" s="11"/>
      <c r="E562" s="6"/>
      <c r="F562" s="6"/>
      <c r="G562" s="6"/>
      <c r="H562" s="9"/>
      <c r="I562" s="6"/>
      <c r="J562" s="12"/>
      <c r="K562" s="13"/>
      <c r="L562" s="14" t="str">
        <f t="shared" si="34"/>
        <v/>
      </c>
      <c r="M562" s="14" t="str">
        <f t="shared" si="35"/>
        <v/>
      </c>
      <c r="N562" s="14" t="str">
        <f t="shared" si="36"/>
        <v/>
      </c>
    </row>
    <row r="563" spans="1:14" x14ac:dyDescent="0.2">
      <c r="A563" s="1" t="str">
        <f t="shared" si="33"/>
        <v/>
      </c>
      <c r="B563" s="9"/>
      <c r="C563" s="10" t="str">
        <f>IF(B563="","",COUNTIF(INDEX($B:$B,5):B563,B563))</f>
        <v/>
      </c>
      <c r="D563" s="11"/>
      <c r="E563" s="6"/>
      <c r="F563" s="6"/>
      <c r="G563" s="6"/>
      <c r="H563" s="9"/>
      <c r="I563" s="6"/>
      <c r="J563" s="12"/>
      <c r="K563" s="13"/>
      <c r="L563" s="14" t="str">
        <f t="shared" si="34"/>
        <v/>
      </c>
      <c r="M563" s="14" t="str">
        <f t="shared" si="35"/>
        <v/>
      </c>
      <c r="N563" s="14" t="str">
        <f t="shared" si="36"/>
        <v/>
      </c>
    </row>
    <row r="564" spans="1:14" x14ac:dyDescent="0.2">
      <c r="A564" s="1" t="str">
        <f t="shared" si="33"/>
        <v/>
      </c>
      <c r="B564" s="9"/>
      <c r="C564" s="10" t="str">
        <f>IF(B564="","",COUNTIF(INDEX($B:$B,5):B564,B564))</f>
        <v/>
      </c>
      <c r="D564" s="11"/>
      <c r="E564" s="6"/>
      <c r="F564" s="6"/>
      <c r="G564" s="6"/>
      <c r="H564" s="9"/>
      <c r="I564" s="6"/>
      <c r="J564" s="12"/>
      <c r="K564" s="13"/>
      <c r="L564" s="14" t="str">
        <f t="shared" si="34"/>
        <v/>
      </c>
      <c r="M564" s="14" t="str">
        <f t="shared" si="35"/>
        <v/>
      </c>
      <c r="N564" s="14" t="str">
        <f t="shared" si="36"/>
        <v/>
      </c>
    </row>
    <row r="565" spans="1:14" x14ac:dyDescent="0.2">
      <c r="A565" s="1" t="str">
        <f t="shared" si="33"/>
        <v/>
      </c>
      <c r="B565" s="9"/>
      <c r="C565" s="10" t="str">
        <f>IF(B565="","",COUNTIF(INDEX($B:$B,5):B565,B565))</f>
        <v/>
      </c>
      <c r="D565" s="11"/>
      <c r="E565" s="6"/>
      <c r="F565" s="6"/>
      <c r="G565" s="6"/>
      <c r="H565" s="9"/>
      <c r="I565" s="6"/>
      <c r="J565" s="12"/>
      <c r="K565" s="13"/>
      <c r="L565" s="14" t="str">
        <f t="shared" si="34"/>
        <v/>
      </c>
      <c r="M565" s="14" t="str">
        <f t="shared" si="35"/>
        <v/>
      </c>
      <c r="N565" s="14" t="str">
        <f t="shared" si="36"/>
        <v/>
      </c>
    </row>
    <row r="566" spans="1:14" x14ac:dyDescent="0.2">
      <c r="A566" s="1" t="str">
        <f t="shared" si="33"/>
        <v/>
      </c>
      <c r="B566" s="9"/>
      <c r="C566" s="10" t="str">
        <f>IF(B566="","",COUNTIF(INDEX($B:$B,5):B566,B566))</f>
        <v/>
      </c>
      <c r="D566" s="11"/>
      <c r="E566" s="6"/>
      <c r="F566" s="6"/>
      <c r="G566" s="6"/>
      <c r="H566" s="9"/>
      <c r="I566" s="6"/>
      <c r="J566" s="12"/>
      <c r="K566" s="13"/>
      <c r="L566" s="14" t="str">
        <f t="shared" si="34"/>
        <v/>
      </c>
      <c r="M566" s="14" t="str">
        <f t="shared" si="35"/>
        <v/>
      </c>
      <c r="N566" s="14" t="str">
        <f t="shared" si="36"/>
        <v/>
      </c>
    </row>
    <row r="567" spans="1:14" x14ac:dyDescent="0.2">
      <c r="A567" s="1" t="str">
        <f t="shared" si="33"/>
        <v/>
      </c>
      <c r="B567" s="9"/>
      <c r="C567" s="10" t="str">
        <f>IF(B567="","",COUNTIF(INDEX($B:$B,5):B567,B567))</f>
        <v/>
      </c>
      <c r="D567" s="11"/>
      <c r="E567" s="6"/>
      <c r="F567" s="6"/>
      <c r="G567" s="6"/>
      <c r="H567" s="9"/>
      <c r="I567" s="6"/>
      <c r="J567" s="12"/>
      <c r="K567" s="13"/>
      <c r="L567" s="14" t="str">
        <f t="shared" si="34"/>
        <v/>
      </c>
      <c r="M567" s="14" t="str">
        <f t="shared" si="35"/>
        <v/>
      </c>
      <c r="N567" s="14" t="str">
        <f t="shared" si="36"/>
        <v/>
      </c>
    </row>
    <row r="568" spans="1:14" x14ac:dyDescent="0.2">
      <c r="A568" s="1" t="str">
        <f t="shared" si="33"/>
        <v/>
      </c>
      <c r="B568" s="9"/>
      <c r="C568" s="10" t="str">
        <f>IF(B568="","",COUNTIF(INDEX($B:$B,5):B568,B568))</f>
        <v/>
      </c>
      <c r="D568" s="11"/>
      <c r="E568" s="6"/>
      <c r="F568" s="6"/>
      <c r="G568" s="6"/>
      <c r="H568" s="9"/>
      <c r="I568" s="6"/>
      <c r="J568" s="12"/>
      <c r="K568" s="13"/>
      <c r="L568" s="14" t="str">
        <f t="shared" si="34"/>
        <v/>
      </c>
      <c r="M568" s="14" t="str">
        <f t="shared" si="35"/>
        <v/>
      </c>
      <c r="N568" s="14" t="str">
        <f t="shared" si="36"/>
        <v/>
      </c>
    </row>
    <row r="569" spans="1:14" x14ac:dyDescent="0.2">
      <c r="A569" s="1" t="str">
        <f t="shared" si="33"/>
        <v/>
      </c>
      <c r="B569" s="9"/>
      <c r="C569" s="10" t="str">
        <f>IF(B569="","",COUNTIF(INDEX($B:$B,5):B569,B569))</f>
        <v/>
      </c>
      <c r="D569" s="11"/>
      <c r="E569" s="6"/>
      <c r="F569" s="6"/>
      <c r="G569" s="6"/>
      <c r="H569" s="9"/>
      <c r="I569" s="6"/>
      <c r="J569" s="12"/>
      <c r="K569" s="13"/>
      <c r="L569" s="14" t="str">
        <f t="shared" si="34"/>
        <v/>
      </c>
      <c r="M569" s="14" t="str">
        <f t="shared" si="35"/>
        <v/>
      </c>
      <c r="N569" s="14" t="str">
        <f t="shared" si="36"/>
        <v/>
      </c>
    </row>
    <row r="570" spans="1:14" x14ac:dyDescent="0.2">
      <c r="A570" s="1" t="str">
        <f t="shared" si="33"/>
        <v/>
      </c>
      <c r="B570" s="9"/>
      <c r="C570" s="10" t="str">
        <f>IF(B570="","",COUNTIF(INDEX($B:$B,5):B570,B570))</f>
        <v/>
      </c>
      <c r="D570" s="11"/>
      <c r="E570" s="6"/>
      <c r="F570" s="6"/>
      <c r="G570" s="6"/>
      <c r="H570" s="9"/>
      <c r="I570" s="6"/>
      <c r="J570" s="12"/>
      <c r="K570" s="13"/>
      <c r="L570" s="14" t="str">
        <f t="shared" si="34"/>
        <v/>
      </c>
      <c r="M570" s="14" t="str">
        <f t="shared" si="35"/>
        <v/>
      </c>
      <c r="N570" s="14" t="str">
        <f t="shared" si="36"/>
        <v/>
      </c>
    </row>
    <row r="571" spans="1:14" x14ac:dyDescent="0.2">
      <c r="A571" s="1" t="str">
        <f t="shared" si="33"/>
        <v/>
      </c>
      <c r="B571" s="9"/>
      <c r="C571" s="10" t="str">
        <f>IF(B571="","",COUNTIF(INDEX($B:$B,5):B571,B571))</f>
        <v/>
      </c>
      <c r="D571" s="11"/>
      <c r="E571" s="6"/>
      <c r="F571" s="6"/>
      <c r="G571" s="6"/>
      <c r="H571" s="9"/>
      <c r="I571" s="6"/>
      <c r="J571" s="12"/>
      <c r="K571" s="13"/>
      <c r="L571" s="14" t="str">
        <f t="shared" si="34"/>
        <v/>
      </c>
      <c r="M571" s="14" t="str">
        <f t="shared" si="35"/>
        <v/>
      </c>
      <c r="N571" s="14" t="str">
        <f t="shared" si="36"/>
        <v/>
      </c>
    </row>
    <row r="572" spans="1:14" x14ac:dyDescent="0.2">
      <c r="A572" s="1" t="str">
        <f t="shared" si="33"/>
        <v/>
      </c>
      <c r="B572" s="9"/>
      <c r="C572" s="10" t="str">
        <f>IF(B572="","",COUNTIF(INDEX($B:$B,5):B572,B572))</f>
        <v/>
      </c>
      <c r="D572" s="11"/>
      <c r="E572" s="6"/>
      <c r="F572" s="6"/>
      <c r="G572" s="6"/>
      <c r="H572" s="9"/>
      <c r="I572" s="6"/>
      <c r="J572" s="12"/>
      <c r="K572" s="13"/>
      <c r="L572" s="14" t="str">
        <f t="shared" si="34"/>
        <v/>
      </c>
      <c r="M572" s="14" t="str">
        <f t="shared" si="35"/>
        <v/>
      </c>
      <c r="N572" s="14" t="str">
        <f t="shared" si="36"/>
        <v/>
      </c>
    </row>
    <row r="573" spans="1:14" x14ac:dyDescent="0.2">
      <c r="A573" s="1" t="str">
        <f t="shared" si="33"/>
        <v/>
      </c>
      <c r="B573" s="9"/>
      <c r="C573" s="10" t="str">
        <f>IF(B573="","",COUNTIF(INDEX($B:$B,5):B573,B573))</f>
        <v/>
      </c>
      <c r="D573" s="11"/>
      <c r="E573" s="6"/>
      <c r="F573" s="6"/>
      <c r="G573" s="6"/>
      <c r="H573" s="9"/>
      <c r="I573" s="6"/>
      <c r="J573" s="12"/>
      <c r="K573" s="13"/>
      <c r="L573" s="14" t="str">
        <f t="shared" si="34"/>
        <v/>
      </c>
      <c r="M573" s="14" t="str">
        <f t="shared" si="35"/>
        <v/>
      </c>
      <c r="N573" s="14" t="str">
        <f t="shared" si="36"/>
        <v/>
      </c>
    </row>
    <row r="574" spans="1:14" x14ac:dyDescent="0.2">
      <c r="A574" s="1" t="str">
        <f t="shared" si="33"/>
        <v/>
      </c>
      <c r="B574" s="9"/>
      <c r="C574" s="10" t="str">
        <f>IF(B574="","",COUNTIF(INDEX($B:$B,5):B574,B574))</f>
        <v/>
      </c>
      <c r="D574" s="11"/>
      <c r="E574" s="6"/>
      <c r="F574" s="6"/>
      <c r="G574" s="6"/>
      <c r="H574" s="9"/>
      <c r="I574" s="6"/>
      <c r="J574" s="12"/>
      <c r="K574" s="13"/>
      <c r="L574" s="14" t="str">
        <f t="shared" si="34"/>
        <v/>
      </c>
      <c r="M574" s="14" t="str">
        <f t="shared" si="35"/>
        <v/>
      </c>
      <c r="N574" s="14" t="str">
        <f t="shared" si="36"/>
        <v/>
      </c>
    </row>
    <row r="575" spans="1:14" x14ac:dyDescent="0.2">
      <c r="A575" s="1" t="str">
        <f t="shared" si="33"/>
        <v/>
      </c>
      <c r="B575" s="9"/>
      <c r="C575" s="10" t="str">
        <f>IF(B575="","",COUNTIF(INDEX($B:$B,5):B575,B575))</f>
        <v/>
      </c>
      <c r="D575" s="11"/>
      <c r="E575" s="6"/>
      <c r="F575" s="6"/>
      <c r="G575" s="6"/>
      <c r="H575" s="9"/>
      <c r="I575" s="6"/>
      <c r="J575" s="12"/>
      <c r="K575" s="13"/>
      <c r="L575" s="14" t="str">
        <f t="shared" si="34"/>
        <v/>
      </c>
      <c r="M575" s="14" t="str">
        <f t="shared" si="35"/>
        <v/>
      </c>
      <c r="N575" s="14" t="str">
        <f t="shared" si="36"/>
        <v/>
      </c>
    </row>
    <row r="576" spans="1:14" x14ac:dyDescent="0.2">
      <c r="A576" s="1" t="str">
        <f t="shared" si="33"/>
        <v/>
      </c>
      <c r="B576" s="9"/>
      <c r="C576" s="10" t="str">
        <f>IF(B576="","",COUNTIF(INDEX($B:$B,5):B576,B576))</f>
        <v/>
      </c>
      <c r="D576" s="11"/>
      <c r="E576" s="6"/>
      <c r="F576" s="6"/>
      <c r="G576" s="6"/>
      <c r="H576" s="9"/>
      <c r="I576" s="6"/>
      <c r="J576" s="12"/>
      <c r="K576" s="13"/>
      <c r="L576" s="14" t="str">
        <f t="shared" si="34"/>
        <v/>
      </c>
      <c r="M576" s="14" t="str">
        <f t="shared" si="35"/>
        <v/>
      </c>
      <c r="N576" s="14" t="str">
        <f t="shared" si="36"/>
        <v/>
      </c>
    </row>
    <row r="577" spans="1:14" x14ac:dyDescent="0.2">
      <c r="A577" s="1" t="str">
        <f t="shared" si="33"/>
        <v/>
      </c>
      <c r="B577" s="9"/>
      <c r="C577" s="10" t="str">
        <f>IF(B577="","",COUNTIF(INDEX($B:$B,5):B577,B577))</f>
        <v/>
      </c>
      <c r="D577" s="11"/>
      <c r="E577" s="6"/>
      <c r="F577" s="6"/>
      <c r="G577" s="6"/>
      <c r="H577" s="9"/>
      <c r="I577" s="6"/>
      <c r="J577" s="12"/>
      <c r="K577" s="13"/>
      <c r="L577" s="14" t="str">
        <f t="shared" si="34"/>
        <v/>
      </c>
      <c r="M577" s="14" t="str">
        <f t="shared" si="35"/>
        <v/>
      </c>
      <c r="N577" s="14" t="str">
        <f t="shared" si="36"/>
        <v/>
      </c>
    </row>
    <row r="578" spans="1:14" x14ac:dyDescent="0.2">
      <c r="A578" s="1" t="str">
        <f t="shared" si="33"/>
        <v/>
      </c>
      <c r="B578" s="9"/>
      <c r="C578" s="10" t="str">
        <f>IF(B578="","",COUNTIF(INDEX($B:$B,5):B578,B578))</f>
        <v/>
      </c>
      <c r="D578" s="11"/>
      <c r="E578" s="6"/>
      <c r="F578" s="6"/>
      <c r="G578" s="6"/>
      <c r="H578" s="9"/>
      <c r="I578" s="6"/>
      <c r="J578" s="12"/>
      <c r="K578" s="13"/>
      <c r="L578" s="14" t="str">
        <f t="shared" si="34"/>
        <v/>
      </c>
      <c r="M578" s="14" t="str">
        <f t="shared" si="35"/>
        <v/>
      </c>
      <c r="N578" s="14" t="str">
        <f t="shared" si="36"/>
        <v/>
      </c>
    </row>
    <row r="579" spans="1:14" x14ac:dyDescent="0.2">
      <c r="A579" s="1" t="str">
        <f t="shared" si="33"/>
        <v/>
      </c>
      <c r="B579" s="9"/>
      <c r="C579" s="10" t="str">
        <f>IF(B579="","",COUNTIF(INDEX($B:$B,5):B579,B579))</f>
        <v/>
      </c>
      <c r="D579" s="11"/>
      <c r="E579" s="6"/>
      <c r="F579" s="6"/>
      <c r="G579" s="6"/>
      <c r="H579" s="9"/>
      <c r="I579" s="6"/>
      <c r="J579" s="12"/>
      <c r="K579" s="13"/>
      <c r="L579" s="14" t="str">
        <f t="shared" si="34"/>
        <v/>
      </c>
      <c r="M579" s="14" t="str">
        <f t="shared" si="35"/>
        <v/>
      </c>
      <c r="N579" s="14" t="str">
        <f t="shared" si="36"/>
        <v/>
      </c>
    </row>
    <row r="580" spans="1:14" x14ac:dyDescent="0.2">
      <c r="A580" s="1" t="str">
        <f t="shared" si="33"/>
        <v/>
      </c>
      <c r="B580" s="9"/>
      <c r="C580" s="10" t="str">
        <f>IF(B580="","",COUNTIF(INDEX($B:$B,5):B580,B580))</f>
        <v/>
      </c>
      <c r="D580" s="11"/>
      <c r="E580" s="6"/>
      <c r="F580" s="6"/>
      <c r="G580" s="6"/>
      <c r="H580" s="9"/>
      <c r="I580" s="6"/>
      <c r="J580" s="12"/>
      <c r="K580" s="13"/>
      <c r="L580" s="14" t="str">
        <f t="shared" si="34"/>
        <v/>
      </c>
      <c r="M580" s="14" t="str">
        <f t="shared" si="35"/>
        <v/>
      </c>
      <c r="N580" s="14" t="str">
        <f t="shared" si="36"/>
        <v/>
      </c>
    </row>
    <row r="581" spans="1:14" x14ac:dyDescent="0.2">
      <c r="A581" s="1" t="str">
        <f t="shared" ref="A581:A644" si="37">IF(B581="","",B581&amp;"|"&amp;C581)</f>
        <v/>
      </c>
      <c r="B581" s="9"/>
      <c r="C581" s="10" t="str">
        <f>IF(B581="","",COUNTIF(INDEX($B:$B,5):B581,B581))</f>
        <v/>
      </c>
      <c r="D581" s="11"/>
      <c r="E581" s="6"/>
      <c r="F581" s="6"/>
      <c r="G581" s="6"/>
      <c r="H581" s="9"/>
      <c r="I581" s="6"/>
      <c r="J581" s="12"/>
      <c r="K581" s="13"/>
      <c r="L581" s="14" t="str">
        <f t="shared" ref="L581:L644" si="38">IF(OR(I581="",J581=""),"",ROUND(I581*J581,2))</f>
        <v/>
      </c>
      <c r="M581" s="14" t="str">
        <f t="shared" ref="M581:M644" si="39">IF(L581="","",ROUND(L581*K581,2))</f>
        <v/>
      </c>
      <c r="N581" s="14" t="str">
        <f t="shared" ref="N581:N644" si="40">IF(L581="","",L581+M581)</f>
        <v/>
      </c>
    </row>
    <row r="582" spans="1:14" x14ac:dyDescent="0.2">
      <c r="A582" s="1" t="str">
        <f t="shared" si="37"/>
        <v/>
      </c>
      <c r="B582" s="9"/>
      <c r="C582" s="10" t="str">
        <f>IF(B582="","",COUNTIF(INDEX($B:$B,5):B582,B582))</f>
        <v/>
      </c>
      <c r="D582" s="11"/>
      <c r="E582" s="6"/>
      <c r="F582" s="6"/>
      <c r="G582" s="6"/>
      <c r="H582" s="9"/>
      <c r="I582" s="6"/>
      <c r="J582" s="12"/>
      <c r="K582" s="13"/>
      <c r="L582" s="14" t="str">
        <f t="shared" si="38"/>
        <v/>
      </c>
      <c r="M582" s="14" t="str">
        <f t="shared" si="39"/>
        <v/>
      </c>
      <c r="N582" s="14" t="str">
        <f t="shared" si="40"/>
        <v/>
      </c>
    </row>
    <row r="583" spans="1:14" x14ac:dyDescent="0.2">
      <c r="A583" s="1" t="str">
        <f t="shared" si="37"/>
        <v/>
      </c>
      <c r="B583" s="9"/>
      <c r="C583" s="10" t="str">
        <f>IF(B583="","",COUNTIF(INDEX($B:$B,5):B583,B583))</f>
        <v/>
      </c>
      <c r="D583" s="11"/>
      <c r="E583" s="6"/>
      <c r="F583" s="6"/>
      <c r="G583" s="6"/>
      <c r="H583" s="9"/>
      <c r="I583" s="6"/>
      <c r="J583" s="12"/>
      <c r="K583" s="13"/>
      <c r="L583" s="14" t="str">
        <f t="shared" si="38"/>
        <v/>
      </c>
      <c r="M583" s="14" t="str">
        <f t="shared" si="39"/>
        <v/>
      </c>
      <c r="N583" s="14" t="str">
        <f t="shared" si="40"/>
        <v/>
      </c>
    </row>
    <row r="584" spans="1:14" x14ac:dyDescent="0.2">
      <c r="A584" s="1" t="str">
        <f t="shared" si="37"/>
        <v/>
      </c>
      <c r="B584" s="9"/>
      <c r="C584" s="10" t="str">
        <f>IF(B584="","",COUNTIF(INDEX($B:$B,5):B584,B584))</f>
        <v/>
      </c>
      <c r="D584" s="11"/>
      <c r="E584" s="6"/>
      <c r="F584" s="6"/>
      <c r="G584" s="6"/>
      <c r="H584" s="9"/>
      <c r="I584" s="6"/>
      <c r="J584" s="12"/>
      <c r="K584" s="13"/>
      <c r="L584" s="14" t="str">
        <f t="shared" si="38"/>
        <v/>
      </c>
      <c r="M584" s="14" t="str">
        <f t="shared" si="39"/>
        <v/>
      </c>
      <c r="N584" s="14" t="str">
        <f t="shared" si="40"/>
        <v/>
      </c>
    </row>
    <row r="585" spans="1:14" x14ac:dyDescent="0.2">
      <c r="A585" s="1" t="str">
        <f t="shared" si="37"/>
        <v/>
      </c>
      <c r="B585" s="9"/>
      <c r="C585" s="10" t="str">
        <f>IF(B585="","",COUNTIF(INDEX($B:$B,5):B585,B585))</f>
        <v/>
      </c>
      <c r="D585" s="11"/>
      <c r="E585" s="6"/>
      <c r="F585" s="6"/>
      <c r="G585" s="6"/>
      <c r="H585" s="9"/>
      <c r="I585" s="6"/>
      <c r="J585" s="12"/>
      <c r="K585" s="13"/>
      <c r="L585" s="14" t="str">
        <f t="shared" si="38"/>
        <v/>
      </c>
      <c r="M585" s="14" t="str">
        <f t="shared" si="39"/>
        <v/>
      </c>
      <c r="N585" s="14" t="str">
        <f t="shared" si="40"/>
        <v/>
      </c>
    </row>
    <row r="586" spans="1:14" x14ac:dyDescent="0.2">
      <c r="A586" s="1" t="str">
        <f t="shared" si="37"/>
        <v/>
      </c>
      <c r="B586" s="9"/>
      <c r="C586" s="10" t="str">
        <f>IF(B586="","",COUNTIF(INDEX($B:$B,5):B586,B586))</f>
        <v/>
      </c>
      <c r="D586" s="11"/>
      <c r="E586" s="6"/>
      <c r="F586" s="6"/>
      <c r="G586" s="6"/>
      <c r="H586" s="9"/>
      <c r="I586" s="6"/>
      <c r="J586" s="12"/>
      <c r="K586" s="13"/>
      <c r="L586" s="14" t="str">
        <f t="shared" si="38"/>
        <v/>
      </c>
      <c r="M586" s="14" t="str">
        <f t="shared" si="39"/>
        <v/>
      </c>
      <c r="N586" s="14" t="str">
        <f t="shared" si="40"/>
        <v/>
      </c>
    </row>
    <row r="587" spans="1:14" x14ac:dyDescent="0.2">
      <c r="A587" s="1" t="str">
        <f t="shared" si="37"/>
        <v/>
      </c>
      <c r="B587" s="9"/>
      <c r="C587" s="10" t="str">
        <f>IF(B587="","",COUNTIF(INDEX($B:$B,5):B587,B587))</f>
        <v/>
      </c>
      <c r="D587" s="11"/>
      <c r="E587" s="6"/>
      <c r="F587" s="6"/>
      <c r="G587" s="6"/>
      <c r="H587" s="9"/>
      <c r="I587" s="6"/>
      <c r="J587" s="12"/>
      <c r="K587" s="13"/>
      <c r="L587" s="14" t="str">
        <f t="shared" si="38"/>
        <v/>
      </c>
      <c r="M587" s="14" t="str">
        <f t="shared" si="39"/>
        <v/>
      </c>
      <c r="N587" s="14" t="str">
        <f t="shared" si="40"/>
        <v/>
      </c>
    </row>
    <row r="588" spans="1:14" x14ac:dyDescent="0.2">
      <c r="A588" s="1" t="str">
        <f t="shared" si="37"/>
        <v/>
      </c>
      <c r="B588" s="9"/>
      <c r="C588" s="10" t="str">
        <f>IF(B588="","",COUNTIF(INDEX($B:$B,5):B588,B588))</f>
        <v/>
      </c>
      <c r="D588" s="11"/>
      <c r="E588" s="6"/>
      <c r="F588" s="6"/>
      <c r="G588" s="6"/>
      <c r="H588" s="9"/>
      <c r="I588" s="6"/>
      <c r="J588" s="12"/>
      <c r="K588" s="13"/>
      <c r="L588" s="14" t="str">
        <f t="shared" si="38"/>
        <v/>
      </c>
      <c r="M588" s="14" t="str">
        <f t="shared" si="39"/>
        <v/>
      </c>
      <c r="N588" s="14" t="str">
        <f t="shared" si="40"/>
        <v/>
      </c>
    </row>
    <row r="589" spans="1:14" x14ac:dyDescent="0.2">
      <c r="A589" s="1" t="str">
        <f t="shared" si="37"/>
        <v/>
      </c>
      <c r="B589" s="9"/>
      <c r="C589" s="10" t="str">
        <f>IF(B589="","",COUNTIF(INDEX($B:$B,5):B589,B589))</f>
        <v/>
      </c>
      <c r="D589" s="11"/>
      <c r="E589" s="6"/>
      <c r="F589" s="6"/>
      <c r="G589" s="6"/>
      <c r="H589" s="9"/>
      <c r="I589" s="6"/>
      <c r="J589" s="12"/>
      <c r="K589" s="13"/>
      <c r="L589" s="14" t="str">
        <f t="shared" si="38"/>
        <v/>
      </c>
      <c r="M589" s="14" t="str">
        <f t="shared" si="39"/>
        <v/>
      </c>
      <c r="N589" s="14" t="str">
        <f t="shared" si="40"/>
        <v/>
      </c>
    </row>
    <row r="590" spans="1:14" x14ac:dyDescent="0.2">
      <c r="A590" s="1" t="str">
        <f t="shared" si="37"/>
        <v/>
      </c>
      <c r="B590" s="9"/>
      <c r="C590" s="10" t="str">
        <f>IF(B590="","",COUNTIF(INDEX($B:$B,5):B590,B590))</f>
        <v/>
      </c>
      <c r="D590" s="11"/>
      <c r="E590" s="6"/>
      <c r="F590" s="6"/>
      <c r="G590" s="6"/>
      <c r="H590" s="9"/>
      <c r="I590" s="6"/>
      <c r="J590" s="12"/>
      <c r="K590" s="13"/>
      <c r="L590" s="14" t="str">
        <f t="shared" si="38"/>
        <v/>
      </c>
      <c r="M590" s="14" t="str">
        <f t="shared" si="39"/>
        <v/>
      </c>
      <c r="N590" s="14" t="str">
        <f t="shared" si="40"/>
        <v/>
      </c>
    </row>
    <row r="591" spans="1:14" x14ac:dyDescent="0.2">
      <c r="A591" s="1" t="str">
        <f t="shared" si="37"/>
        <v/>
      </c>
      <c r="B591" s="9"/>
      <c r="C591" s="10" t="str">
        <f>IF(B591="","",COUNTIF(INDEX($B:$B,5):B591,B591))</f>
        <v/>
      </c>
      <c r="D591" s="11"/>
      <c r="E591" s="6"/>
      <c r="F591" s="6"/>
      <c r="G591" s="6"/>
      <c r="H591" s="9"/>
      <c r="I591" s="6"/>
      <c r="J591" s="12"/>
      <c r="K591" s="13"/>
      <c r="L591" s="14" t="str">
        <f t="shared" si="38"/>
        <v/>
      </c>
      <c r="M591" s="14" t="str">
        <f t="shared" si="39"/>
        <v/>
      </c>
      <c r="N591" s="14" t="str">
        <f t="shared" si="40"/>
        <v/>
      </c>
    </row>
    <row r="592" spans="1:14" x14ac:dyDescent="0.2">
      <c r="A592" s="1" t="str">
        <f t="shared" si="37"/>
        <v/>
      </c>
      <c r="B592" s="9"/>
      <c r="C592" s="10" t="str">
        <f>IF(B592="","",COUNTIF(INDEX($B:$B,5):B592,B592))</f>
        <v/>
      </c>
      <c r="D592" s="11"/>
      <c r="E592" s="6"/>
      <c r="F592" s="6"/>
      <c r="G592" s="6"/>
      <c r="H592" s="9"/>
      <c r="I592" s="6"/>
      <c r="J592" s="12"/>
      <c r="K592" s="13"/>
      <c r="L592" s="14" t="str">
        <f t="shared" si="38"/>
        <v/>
      </c>
      <c r="M592" s="14" t="str">
        <f t="shared" si="39"/>
        <v/>
      </c>
      <c r="N592" s="14" t="str">
        <f t="shared" si="40"/>
        <v/>
      </c>
    </row>
    <row r="593" spans="1:14" x14ac:dyDescent="0.2">
      <c r="A593" s="1" t="str">
        <f t="shared" si="37"/>
        <v/>
      </c>
      <c r="B593" s="9"/>
      <c r="C593" s="10" t="str">
        <f>IF(B593="","",COUNTIF(INDEX($B:$B,5):B593,B593))</f>
        <v/>
      </c>
      <c r="D593" s="11"/>
      <c r="E593" s="6"/>
      <c r="F593" s="6"/>
      <c r="G593" s="6"/>
      <c r="H593" s="9"/>
      <c r="I593" s="6"/>
      <c r="J593" s="12"/>
      <c r="K593" s="13"/>
      <c r="L593" s="14" t="str">
        <f t="shared" si="38"/>
        <v/>
      </c>
      <c r="M593" s="14" t="str">
        <f t="shared" si="39"/>
        <v/>
      </c>
      <c r="N593" s="14" t="str">
        <f t="shared" si="40"/>
        <v/>
      </c>
    </row>
    <row r="594" spans="1:14" x14ac:dyDescent="0.2">
      <c r="A594" s="1" t="str">
        <f t="shared" si="37"/>
        <v/>
      </c>
      <c r="B594" s="9"/>
      <c r="C594" s="10" t="str">
        <f>IF(B594="","",COUNTIF(INDEX($B:$B,5):B594,B594))</f>
        <v/>
      </c>
      <c r="D594" s="11"/>
      <c r="E594" s="6"/>
      <c r="F594" s="6"/>
      <c r="G594" s="6"/>
      <c r="H594" s="9"/>
      <c r="I594" s="6"/>
      <c r="J594" s="12"/>
      <c r="K594" s="13"/>
      <c r="L594" s="14" t="str">
        <f t="shared" si="38"/>
        <v/>
      </c>
      <c r="M594" s="14" t="str">
        <f t="shared" si="39"/>
        <v/>
      </c>
      <c r="N594" s="14" t="str">
        <f t="shared" si="40"/>
        <v/>
      </c>
    </row>
    <row r="595" spans="1:14" x14ac:dyDescent="0.2">
      <c r="A595" s="1" t="str">
        <f t="shared" si="37"/>
        <v/>
      </c>
      <c r="B595" s="9"/>
      <c r="C595" s="10" t="str">
        <f>IF(B595="","",COUNTIF(INDEX($B:$B,5):B595,B595))</f>
        <v/>
      </c>
      <c r="D595" s="11"/>
      <c r="E595" s="6"/>
      <c r="F595" s="6"/>
      <c r="G595" s="6"/>
      <c r="H595" s="9"/>
      <c r="I595" s="6"/>
      <c r="J595" s="12"/>
      <c r="K595" s="13"/>
      <c r="L595" s="14" t="str">
        <f t="shared" si="38"/>
        <v/>
      </c>
      <c r="M595" s="14" t="str">
        <f t="shared" si="39"/>
        <v/>
      </c>
      <c r="N595" s="14" t="str">
        <f t="shared" si="40"/>
        <v/>
      </c>
    </row>
    <row r="596" spans="1:14" x14ac:dyDescent="0.2">
      <c r="A596" s="1" t="str">
        <f t="shared" si="37"/>
        <v/>
      </c>
      <c r="B596" s="9"/>
      <c r="C596" s="10" t="str">
        <f>IF(B596="","",COUNTIF(INDEX($B:$B,5):B596,B596))</f>
        <v/>
      </c>
      <c r="D596" s="11"/>
      <c r="E596" s="6"/>
      <c r="F596" s="6"/>
      <c r="G596" s="6"/>
      <c r="H596" s="9"/>
      <c r="I596" s="6"/>
      <c r="J596" s="12"/>
      <c r="K596" s="13"/>
      <c r="L596" s="14" t="str">
        <f t="shared" si="38"/>
        <v/>
      </c>
      <c r="M596" s="14" t="str">
        <f t="shared" si="39"/>
        <v/>
      </c>
      <c r="N596" s="14" t="str">
        <f t="shared" si="40"/>
        <v/>
      </c>
    </row>
    <row r="597" spans="1:14" x14ac:dyDescent="0.2">
      <c r="A597" s="1" t="str">
        <f t="shared" si="37"/>
        <v/>
      </c>
      <c r="B597" s="9"/>
      <c r="C597" s="10" t="str">
        <f>IF(B597="","",COUNTIF(INDEX($B:$B,5):B597,B597))</f>
        <v/>
      </c>
      <c r="D597" s="11"/>
      <c r="E597" s="6"/>
      <c r="F597" s="6"/>
      <c r="G597" s="6"/>
      <c r="H597" s="9"/>
      <c r="I597" s="6"/>
      <c r="J597" s="12"/>
      <c r="K597" s="13"/>
      <c r="L597" s="14" t="str">
        <f t="shared" si="38"/>
        <v/>
      </c>
      <c r="M597" s="14" t="str">
        <f t="shared" si="39"/>
        <v/>
      </c>
      <c r="N597" s="14" t="str">
        <f t="shared" si="40"/>
        <v/>
      </c>
    </row>
    <row r="598" spans="1:14" x14ac:dyDescent="0.2">
      <c r="A598" s="1" t="str">
        <f t="shared" si="37"/>
        <v/>
      </c>
      <c r="B598" s="9"/>
      <c r="C598" s="10" t="str">
        <f>IF(B598="","",COUNTIF(INDEX($B:$B,5):B598,B598))</f>
        <v/>
      </c>
      <c r="D598" s="11"/>
      <c r="E598" s="6"/>
      <c r="F598" s="6"/>
      <c r="G598" s="6"/>
      <c r="H598" s="9"/>
      <c r="I598" s="6"/>
      <c r="J598" s="12"/>
      <c r="K598" s="13"/>
      <c r="L598" s="14" t="str">
        <f t="shared" si="38"/>
        <v/>
      </c>
      <c r="M598" s="14" t="str">
        <f t="shared" si="39"/>
        <v/>
      </c>
      <c r="N598" s="14" t="str">
        <f t="shared" si="40"/>
        <v/>
      </c>
    </row>
    <row r="599" spans="1:14" x14ac:dyDescent="0.2">
      <c r="A599" s="1" t="str">
        <f t="shared" si="37"/>
        <v/>
      </c>
      <c r="B599" s="9"/>
      <c r="C599" s="10" t="str">
        <f>IF(B599="","",COUNTIF(INDEX($B:$B,5):B599,B599))</f>
        <v/>
      </c>
      <c r="D599" s="11"/>
      <c r="E599" s="6"/>
      <c r="F599" s="6"/>
      <c r="G599" s="6"/>
      <c r="H599" s="9"/>
      <c r="I599" s="6"/>
      <c r="J599" s="12"/>
      <c r="K599" s="13"/>
      <c r="L599" s="14" t="str">
        <f t="shared" si="38"/>
        <v/>
      </c>
      <c r="M599" s="14" t="str">
        <f t="shared" si="39"/>
        <v/>
      </c>
      <c r="N599" s="14" t="str">
        <f t="shared" si="40"/>
        <v/>
      </c>
    </row>
    <row r="600" spans="1:14" x14ac:dyDescent="0.2">
      <c r="A600" s="1" t="str">
        <f t="shared" si="37"/>
        <v/>
      </c>
      <c r="B600" s="9"/>
      <c r="C600" s="10" t="str">
        <f>IF(B600="","",COUNTIF(INDEX($B:$B,5):B600,B600))</f>
        <v/>
      </c>
      <c r="D600" s="11"/>
      <c r="E600" s="6"/>
      <c r="F600" s="6"/>
      <c r="G600" s="6"/>
      <c r="H600" s="9"/>
      <c r="I600" s="6"/>
      <c r="J600" s="12"/>
      <c r="K600" s="13"/>
      <c r="L600" s="14" t="str">
        <f t="shared" si="38"/>
        <v/>
      </c>
      <c r="M600" s="14" t="str">
        <f t="shared" si="39"/>
        <v/>
      </c>
      <c r="N600" s="14" t="str">
        <f t="shared" si="40"/>
        <v/>
      </c>
    </row>
    <row r="601" spans="1:14" x14ac:dyDescent="0.2">
      <c r="A601" s="1" t="str">
        <f t="shared" si="37"/>
        <v/>
      </c>
      <c r="B601" s="9"/>
      <c r="C601" s="10" t="str">
        <f>IF(B601="","",COUNTIF(INDEX($B:$B,5):B601,B601))</f>
        <v/>
      </c>
      <c r="D601" s="11"/>
      <c r="E601" s="6"/>
      <c r="F601" s="6"/>
      <c r="G601" s="6"/>
      <c r="H601" s="9"/>
      <c r="I601" s="6"/>
      <c r="J601" s="12"/>
      <c r="K601" s="13"/>
      <c r="L601" s="14" t="str">
        <f t="shared" si="38"/>
        <v/>
      </c>
      <c r="M601" s="14" t="str">
        <f t="shared" si="39"/>
        <v/>
      </c>
      <c r="N601" s="14" t="str">
        <f t="shared" si="40"/>
        <v/>
      </c>
    </row>
    <row r="602" spans="1:14" x14ac:dyDescent="0.2">
      <c r="A602" s="1" t="str">
        <f t="shared" si="37"/>
        <v/>
      </c>
      <c r="B602" s="9"/>
      <c r="C602" s="10" t="str">
        <f>IF(B602="","",COUNTIF(INDEX($B:$B,5):B602,B602))</f>
        <v/>
      </c>
      <c r="D602" s="11"/>
      <c r="E602" s="6"/>
      <c r="F602" s="6"/>
      <c r="G602" s="6"/>
      <c r="H602" s="9"/>
      <c r="I602" s="6"/>
      <c r="J602" s="12"/>
      <c r="K602" s="13"/>
      <c r="L602" s="14" t="str">
        <f t="shared" si="38"/>
        <v/>
      </c>
      <c r="M602" s="14" t="str">
        <f t="shared" si="39"/>
        <v/>
      </c>
      <c r="N602" s="14" t="str">
        <f t="shared" si="40"/>
        <v/>
      </c>
    </row>
    <row r="603" spans="1:14" x14ac:dyDescent="0.2">
      <c r="A603" s="1" t="str">
        <f t="shared" si="37"/>
        <v/>
      </c>
      <c r="B603" s="9"/>
      <c r="C603" s="10" t="str">
        <f>IF(B603="","",COUNTIF(INDEX($B:$B,5):B603,B603))</f>
        <v/>
      </c>
      <c r="D603" s="11"/>
      <c r="E603" s="6"/>
      <c r="F603" s="6"/>
      <c r="G603" s="6"/>
      <c r="H603" s="9"/>
      <c r="I603" s="6"/>
      <c r="J603" s="12"/>
      <c r="K603" s="13"/>
      <c r="L603" s="14" t="str">
        <f t="shared" si="38"/>
        <v/>
      </c>
      <c r="M603" s="14" t="str">
        <f t="shared" si="39"/>
        <v/>
      </c>
      <c r="N603" s="14" t="str">
        <f t="shared" si="40"/>
        <v/>
      </c>
    </row>
    <row r="604" spans="1:14" x14ac:dyDescent="0.2">
      <c r="A604" s="1" t="str">
        <f t="shared" si="37"/>
        <v/>
      </c>
      <c r="B604" s="9"/>
      <c r="C604" s="10" t="str">
        <f>IF(B604="","",COUNTIF(INDEX($B:$B,5):B604,B604))</f>
        <v/>
      </c>
      <c r="D604" s="11"/>
      <c r="E604" s="6"/>
      <c r="F604" s="6"/>
      <c r="G604" s="6"/>
      <c r="H604" s="9"/>
      <c r="I604" s="6"/>
      <c r="J604" s="12"/>
      <c r="K604" s="13"/>
      <c r="L604" s="14" t="str">
        <f t="shared" si="38"/>
        <v/>
      </c>
      <c r="M604" s="14" t="str">
        <f t="shared" si="39"/>
        <v/>
      </c>
      <c r="N604" s="14" t="str">
        <f t="shared" si="40"/>
        <v/>
      </c>
    </row>
    <row r="605" spans="1:14" x14ac:dyDescent="0.2">
      <c r="A605" s="1" t="str">
        <f t="shared" si="37"/>
        <v/>
      </c>
      <c r="B605" s="9"/>
      <c r="C605" s="10" t="str">
        <f>IF(B605="","",COUNTIF(INDEX($B:$B,5):B605,B605))</f>
        <v/>
      </c>
      <c r="D605" s="11"/>
      <c r="E605" s="6"/>
      <c r="F605" s="6"/>
      <c r="G605" s="6"/>
      <c r="H605" s="9"/>
      <c r="I605" s="6"/>
      <c r="J605" s="12"/>
      <c r="K605" s="13"/>
      <c r="L605" s="14" t="str">
        <f t="shared" si="38"/>
        <v/>
      </c>
      <c r="M605" s="14" t="str">
        <f t="shared" si="39"/>
        <v/>
      </c>
      <c r="N605" s="14" t="str">
        <f t="shared" si="40"/>
        <v/>
      </c>
    </row>
    <row r="606" spans="1:14" x14ac:dyDescent="0.2">
      <c r="A606" s="1" t="str">
        <f t="shared" si="37"/>
        <v/>
      </c>
      <c r="B606" s="9"/>
      <c r="C606" s="10" t="str">
        <f>IF(B606="","",COUNTIF(INDEX($B:$B,5):B606,B606))</f>
        <v/>
      </c>
      <c r="D606" s="11"/>
      <c r="E606" s="6"/>
      <c r="F606" s="6"/>
      <c r="G606" s="6"/>
      <c r="H606" s="9"/>
      <c r="I606" s="6"/>
      <c r="J606" s="12"/>
      <c r="K606" s="13"/>
      <c r="L606" s="14" t="str">
        <f t="shared" si="38"/>
        <v/>
      </c>
      <c r="M606" s="14" t="str">
        <f t="shared" si="39"/>
        <v/>
      </c>
      <c r="N606" s="14" t="str">
        <f t="shared" si="40"/>
        <v/>
      </c>
    </row>
    <row r="607" spans="1:14" x14ac:dyDescent="0.2">
      <c r="A607" s="1" t="str">
        <f t="shared" si="37"/>
        <v/>
      </c>
      <c r="B607" s="9"/>
      <c r="C607" s="10" t="str">
        <f>IF(B607="","",COUNTIF(INDEX($B:$B,5):B607,B607))</f>
        <v/>
      </c>
      <c r="D607" s="11"/>
      <c r="E607" s="6"/>
      <c r="F607" s="6"/>
      <c r="G607" s="6"/>
      <c r="H607" s="9"/>
      <c r="I607" s="6"/>
      <c r="J607" s="12"/>
      <c r="K607" s="13"/>
      <c r="L607" s="14" t="str">
        <f t="shared" si="38"/>
        <v/>
      </c>
      <c r="M607" s="14" t="str">
        <f t="shared" si="39"/>
        <v/>
      </c>
      <c r="N607" s="14" t="str">
        <f t="shared" si="40"/>
        <v/>
      </c>
    </row>
    <row r="608" spans="1:14" x14ac:dyDescent="0.2">
      <c r="A608" s="1" t="str">
        <f t="shared" si="37"/>
        <v/>
      </c>
      <c r="B608" s="9"/>
      <c r="C608" s="10" t="str">
        <f>IF(B608="","",COUNTIF(INDEX($B:$B,5):B608,B608))</f>
        <v/>
      </c>
      <c r="D608" s="11"/>
      <c r="E608" s="6"/>
      <c r="F608" s="6"/>
      <c r="G608" s="6"/>
      <c r="H608" s="9"/>
      <c r="I608" s="6"/>
      <c r="J608" s="12"/>
      <c r="K608" s="13"/>
      <c r="L608" s="14" t="str">
        <f t="shared" si="38"/>
        <v/>
      </c>
      <c r="M608" s="14" t="str">
        <f t="shared" si="39"/>
        <v/>
      </c>
      <c r="N608" s="14" t="str">
        <f t="shared" si="40"/>
        <v/>
      </c>
    </row>
    <row r="609" spans="1:14" x14ac:dyDescent="0.2">
      <c r="A609" s="1" t="str">
        <f t="shared" si="37"/>
        <v/>
      </c>
      <c r="B609" s="9"/>
      <c r="C609" s="10" t="str">
        <f>IF(B609="","",COUNTIF(INDEX($B:$B,5):B609,B609))</f>
        <v/>
      </c>
      <c r="D609" s="11"/>
      <c r="E609" s="6"/>
      <c r="F609" s="6"/>
      <c r="G609" s="6"/>
      <c r="H609" s="9"/>
      <c r="I609" s="6"/>
      <c r="J609" s="12"/>
      <c r="K609" s="13"/>
      <c r="L609" s="14" t="str">
        <f t="shared" si="38"/>
        <v/>
      </c>
      <c r="M609" s="14" t="str">
        <f t="shared" si="39"/>
        <v/>
      </c>
      <c r="N609" s="14" t="str">
        <f t="shared" si="40"/>
        <v/>
      </c>
    </row>
    <row r="610" spans="1:14" x14ac:dyDescent="0.2">
      <c r="A610" s="1" t="str">
        <f t="shared" si="37"/>
        <v/>
      </c>
      <c r="B610" s="9"/>
      <c r="C610" s="10" t="str">
        <f>IF(B610="","",COUNTIF(INDEX($B:$B,5):B610,B610))</f>
        <v/>
      </c>
      <c r="D610" s="11"/>
      <c r="E610" s="6"/>
      <c r="F610" s="6"/>
      <c r="G610" s="6"/>
      <c r="H610" s="9"/>
      <c r="I610" s="6"/>
      <c r="J610" s="12"/>
      <c r="K610" s="13"/>
      <c r="L610" s="14" t="str">
        <f t="shared" si="38"/>
        <v/>
      </c>
      <c r="M610" s="14" t="str">
        <f t="shared" si="39"/>
        <v/>
      </c>
      <c r="N610" s="14" t="str">
        <f t="shared" si="40"/>
        <v/>
      </c>
    </row>
    <row r="611" spans="1:14" x14ac:dyDescent="0.2">
      <c r="A611" s="1" t="str">
        <f t="shared" si="37"/>
        <v/>
      </c>
      <c r="B611" s="9"/>
      <c r="C611" s="10" t="str">
        <f>IF(B611="","",COUNTIF(INDEX($B:$B,5):B611,B611))</f>
        <v/>
      </c>
      <c r="D611" s="11"/>
      <c r="E611" s="6"/>
      <c r="F611" s="6"/>
      <c r="G611" s="6"/>
      <c r="H611" s="9"/>
      <c r="I611" s="6"/>
      <c r="J611" s="12"/>
      <c r="K611" s="13"/>
      <c r="L611" s="14" t="str">
        <f t="shared" si="38"/>
        <v/>
      </c>
      <c r="M611" s="14" t="str">
        <f t="shared" si="39"/>
        <v/>
      </c>
      <c r="N611" s="14" t="str">
        <f t="shared" si="40"/>
        <v/>
      </c>
    </row>
    <row r="612" spans="1:14" x14ac:dyDescent="0.2">
      <c r="A612" s="1" t="str">
        <f t="shared" si="37"/>
        <v/>
      </c>
      <c r="B612" s="9"/>
      <c r="C612" s="10" t="str">
        <f>IF(B612="","",COUNTIF(INDEX($B:$B,5):B612,B612))</f>
        <v/>
      </c>
      <c r="D612" s="11"/>
      <c r="E612" s="6"/>
      <c r="F612" s="6"/>
      <c r="G612" s="6"/>
      <c r="H612" s="9"/>
      <c r="I612" s="6"/>
      <c r="J612" s="12"/>
      <c r="K612" s="13"/>
      <c r="L612" s="14" t="str">
        <f t="shared" si="38"/>
        <v/>
      </c>
      <c r="M612" s="14" t="str">
        <f t="shared" si="39"/>
        <v/>
      </c>
      <c r="N612" s="14" t="str">
        <f t="shared" si="40"/>
        <v/>
      </c>
    </row>
    <row r="613" spans="1:14" x14ac:dyDescent="0.2">
      <c r="A613" s="1" t="str">
        <f t="shared" si="37"/>
        <v/>
      </c>
      <c r="B613" s="9"/>
      <c r="C613" s="10" t="str">
        <f>IF(B613="","",COUNTIF(INDEX($B:$B,5):B613,B613))</f>
        <v/>
      </c>
      <c r="D613" s="11"/>
      <c r="E613" s="6"/>
      <c r="F613" s="6"/>
      <c r="G613" s="6"/>
      <c r="H613" s="9"/>
      <c r="I613" s="6"/>
      <c r="J613" s="12"/>
      <c r="K613" s="13"/>
      <c r="L613" s="14" t="str">
        <f t="shared" si="38"/>
        <v/>
      </c>
      <c r="M613" s="14" t="str">
        <f t="shared" si="39"/>
        <v/>
      </c>
      <c r="N613" s="14" t="str">
        <f t="shared" si="40"/>
        <v/>
      </c>
    </row>
    <row r="614" spans="1:14" x14ac:dyDescent="0.2">
      <c r="A614" s="1" t="str">
        <f t="shared" si="37"/>
        <v/>
      </c>
      <c r="B614" s="9"/>
      <c r="C614" s="10" t="str">
        <f>IF(B614="","",COUNTIF(INDEX($B:$B,5):B614,B614))</f>
        <v/>
      </c>
      <c r="D614" s="11"/>
      <c r="E614" s="6"/>
      <c r="F614" s="6"/>
      <c r="G614" s="6"/>
      <c r="H614" s="9"/>
      <c r="I614" s="6"/>
      <c r="J614" s="12"/>
      <c r="K614" s="13"/>
      <c r="L614" s="14" t="str">
        <f t="shared" si="38"/>
        <v/>
      </c>
      <c r="M614" s="14" t="str">
        <f t="shared" si="39"/>
        <v/>
      </c>
      <c r="N614" s="14" t="str">
        <f t="shared" si="40"/>
        <v/>
      </c>
    </row>
    <row r="615" spans="1:14" x14ac:dyDescent="0.2">
      <c r="A615" s="1" t="str">
        <f t="shared" si="37"/>
        <v/>
      </c>
      <c r="B615" s="9"/>
      <c r="C615" s="10" t="str">
        <f>IF(B615="","",COUNTIF(INDEX($B:$B,5):B615,B615))</f>
        <v/>
      </c>
      <c r="D615" s="11"/>
      <c r="E615" s="6"/>
      <c r="F615" s="6"/>
      <c r="G615" s="6"/>
      <c r="H615" s="9"/>
      <c r="I615" s="6"/>
      <c r="J615" s="12"/>
      <c r="K615" s="13"/>
      <c r="L615" s="14" t="str">
        <f t="shared" si="38"/>
        <v/>
      </c>
      <c r="M615" s="14" t="str">
        <f t="shared" si="39"/>
        <v/>
      </c>
      <c r="N615" s="14" t="str">
        <f t="shared" si="40"/>
        <v/>
      </c>
    </row>
    <row r="616" spans="1:14" x14ac:dyDescent="0.2">
      <c r="A616" s="1" t="str">
        <f t="shared" si="37"/>
        <v/>
      </c>
      <c r="B616" s="9"/>
      <c r="C616" s="10" t="str">
        <f>IF(B616="","",COUNTIF(INDEX($B:$B,5):B616,B616))</f>
        <v/>
      </c>
      <c r="D616" s="11"/>
      <c r="E616" s="6"/>
      <c r="F616" s="6"/>
      <c r="G616" s="6"/>
      <c r="H616" s="9"/>
      <c r="I616" s="6"/>
      <c r="J616" s="12"/>
      <c r="K616" s="13"/>
      <c r="L616" s="14" t="str">
        <f t="shared" si="38"/>
        <v/>
      </c>
      <c r="M616" s="14" t="str">
        <f t="shared" si="39"/>
        <v/>
      </c>
      <c r="N616" s="14" t="str">
        <f t="shared" si="40"/>
        <v/>
      </c>
    </row>
    <row r="617" spans="1:14" x14ac:dyDescent="0.2">
      <c r="A617" s="1" t="str">
        <f t="shared" si="37"/>
        <v/>
      </c>
      <c r="B617" s="9"/>
      <c r="C617" s="10" t="str">
        <f>IF(B617="","",COUNTIF(INDEX($B:$B,5):B617,B617))</f>
        <v/>
      </c>
      <c r="D617" s="11"/>
      <c r="E617" s="6"/>
      <c r="F617" s="6"/>
      <c r="G617" s="6"/>
      <c r="H617" s="9"/>
      <c r="I617" s="6"/>
      <c r="J617" s="12"/>
      <c r="K617" s="13"/>
      <c r="L617" s="14" t="str">
        <f t="shared" si="38"/>
        <v/>
      </c>
      <c r="M617" s="14" t="str">
        <f t="shared" si="39"/>
        <v/>
      </c>
      <c r="N617" s="14" t="str">
        <f t="shared" si="40"/>
        <v/>
      </c>
    </row>
    <row r="618" spans="1:14" x14ac:dyDescent="0.2">
      <c r="A618" s="1" t="str">
        <f t="shared" si="37"/>
        <v/>
      </c>
      <c r="B618" s="9"/>
      <c r="C618" s="10" t="str">
        <f>IF(B618="","",COUNTIF(INDEX($B:$B,5):B618,B618))</f>
        <v/>
      </c>
      <c r="D618" s="11"/>
      <c r="E618" s="6"/>
      <c r="F618" s="6"/>
      <c r="G618" s="6"/>
      <c r="H618" s="9"/>
      <c r="I618" s="6"/>
      <c r="J618" s="12"/>
      <c r="K618" s="13"/>
      <c r="L618" s="14" t="str">
        <f t="shared" si="38"/>
        <v/>
      </c>
      <c r="M618" s="14" t="str">
        <f t="shared" si="39"/>
        <v/>
      </c>
      <c r="N618" s="14" t="str">
        <f t="shared" si="40"/>
        <v/>
      </c>
    </row>
    <row r="619" spans="1:14" x14ac:dyDescent="0.2">
      <c r="A619" s="1" t="str">
        <f t="shared" si="37"/>
        <v/>
      </c>
      <c r="B619" s="9"/>
      <c r="C619" s="10" t="str">
        <f>IF(B619="","",COUNTIF(INDEX($B:$B,5):B619,B619))</f>
        <v/>
      </c>
      <c r="D619" s="11"/>
      <c r="E619" s="6"/>
      <c r="F619" s="6"/>
      <c r="G619" s="6"/>
      <c r="H619" s="9"/>
      <c r="I619" s="6"/>
      <c r="J619" s="12"/>
      <c r="K619" s="13"/>
      <c r="L619" s="14" t="str">
        <f t="shared" si="38"/>
        <v/>
      </c>
      <c r="M619" s="14" t="str">
        <f t="shared" si="39"/>
        <v/>
      </c>
      <c r="N619" s="14" t="str">
        <f t="shared" si="40"/>
        <v/>
      </c>
    </row>
    <row r="620" spans="1:14" x14ac:dyDescent="0.2">
      <c r="A620" s="1" t="str">
        <f t="shared" si="37"/>
        <v/>
      </c>
      <c r="B620" s="9"/>
      <c r="C620" s="10" t="str">
        <f>IF(B620="","",COUNTIF(INDEX($B:$B,5):B620,B620))</f>
        <v/>
      </c>
      <c r="D620" s="11"/>
      <c r="E620" s="6"/>
      <c r="F620" s="6"/>
      <c r="G620" s="6"/>
      <c r="H620" s="9"/>
      <c r="I620" s="6"/>
      <c r="J620" s="12"/>
      <c r="K620" s="13"/>
      <c r="L620" s="14" t="str">
        <f t="shared" si="38"/>
        <v/>
      </c>
      <c r="M620" s="14" t="str">
        <f t="shared" si="39"/>
        <v/>
      </c>
      <c r="N620" s="14" t="str">
        <f t="shared" si="40"/>
        <v/>
      </c>
    </row>
    <row r="621" spans="1:14" x14ac:dyDescent="0.2">
      <c r="A621" s="1" t="str">
        <f t="shared" si="37"/>
        <v/>
      </c>
      <c r="B621" s="9"/>
      <c r="C621" s="10" t="str">
        <f>IF(B621="","",COUNTIF(INDEX($B:$B,5):B621,B621))</f>
        <v/>
      </c>
      <c r="D621" s="11"/>
      <c r="E621" s="6"/>
      <c r="F621" s="6"/>
      <c r="G621" s="6"/>
      <c r="H621" s="9"/>
      <c r="I621" s="6"/>
      <c r="J621" s="12"/>
      <c r="K621" s="13"/>
      <c r="L621" s="14" t="str">
        <f t="shared" si="38"/>
        <v/>
      </c>
      <c r="M621" s="14" t="str">
        <f t="shared" si="39"/>
        <v/>
      </c>
      <c r="N621" s="14" t="str">
        <f t="shared" si="40"/>
        <v/>
      </c>
    </row>
    <row r="622" spans="1:14" x14ac:dyDescent="0.2">
      <c r="A622" s="1" t="str">
        <f t="shared" si="37"/>
        <v/>
      </c>
      <c r="B622" s="9"/>
      <c r="C622" s="10" t="str">
        <f>IF(B622="","",COUNTIF(INDEX($B:$B,5):B622,B622))</f>
        <v/>
      </c>
      <c r="D622" s="11"/>
      <c r="E622" s="6"/>
      <c r="F622" s="6"/>
      <c r="G622" s="6"/>
      <c r="H622" s="9"/>
      <c r="I622" s="6"/>
      <c r="J622" s="12"/>
      <c r="K622" s="13"/>
      <c r="L622" s="14" t="str">
        <f t="shared" si="38"/>
        <v/>
      </c>
      <c r="M622" s="14" t="str">
        <f t="shared" si="39"/>
        <v/>
      </c>
      <c r="N622" s="14" t="str">
        <f t="shared" si="40"/>
        <v/>
      </c>
    </row>
    <row r="623" spans="1:14" x14ac:dyDescent="0.2">
      <c r="A623" s="1" t="str">
        <f t="shared" si="37"/>
        <v/>
      </c>
      <c r="B623" s="9"/>
      <c r="C623" s="10" t="str">
        <f>IF(B623="","",COUNTIF(INDEX($B:$B,5):B623,B623))</f>
        <v/>
      </c>
      <c r="D623" s="11"/>
      <c r="E623" s="6"/>
      <c r="F623" s="6"/>
      <c r="G623" s="6"/>
      <c r="H623" s="9"/>
      <c r="I623" s="6"/>
      <c r="J623" s="12"/>
      <c r="K623" s="13"/>
      <c r="L623" s="14" t="str">
        <f t="shared" si="38"/>
        <v/>
      </c>
      <c r="M623" s="14" t="str">
        <f t="shared" si="39"/>
        <v/>
      </c>
      <c r="N623" s="14" t="str">
        <f t="shared" si="40"/>
        <v/>
      </c>
    </row>
    <row r="624" spans="1:14" x14ac:dyDescent="0.2">
      <c r="A624" s="1" t="str">
        <f t="shared" si="37"/>
        <v/>
      </c>
      <c r="B624" s="9"/>
      <c r="C624" s="10" t="str">
        <f>IF(B624="","",COUNTIF(INDEX($B:$B,5):B624,B624))</f>
        <v/>
      </c>
      <c r="D624" s="11"/>
      <c r="E624" s="6"/>
      <c r="F624" s="6"/>
      <c r="G624" s="6"/>
      <c r="H624" s="9"/>
      <c r="I624" s="6"/>
      <c r="J624" s="12"/>
      <c r="K624" s="13"/>
      <c r="L624" s="14" t="str">
        <f t="shared" si="38"/>
        <v/>
      </c>
      <c r="M624" s="14" t="str">
        <f t="shared" si="39"/>
        <v/>
      </c>
      <c r="N624" s="14" t="str">
        <f t="shared" si="40"/>
        <v/>
      </c>
    </row>
    <row r="625" spans="1:14" x14ac:dyDescent="0.2">
      <c r="A625" s="1" t="str">
        <f t="shared" si="37"/>
        <v/>
      </c>
      <c r="B625" s="9"/>
      <c r="C625" s="10" t="str">
        <f>IF(B625="","",COUNTIF(INDEX($B:$B,5):B625,B625))</f>
        <v/>
      </c>
      <c r="D625" s="11"/>
      <c r="E625" s="6"/>
      <c r="F625" s="6"/>
      <c r="G625" s="6"/>
      <c r="H625" s="9"/>
      <c r="I625" s="6"/>
      <c r="J625" s="12"/>
      <c r="K625" s="13"/>
      <c r="L625" s="14" t="str">
        <f t="shared" si="38"/>
        <v/>
      </c>
      <c r="M625" s="14" t="str">
        <f t="shared" si="39"/>
        <v/>
      </c>
      <c r="N625" s="14" t="str">
        <f t="shared" si="40"/>
        <v/>
      </c>
    </row>
    <row r="626" spans="1:14" x14ac:dyDescent="0.2">
      <c r="A626" s="1" t="str">
        <f t="shared" si="37"/>
        <v/>
      </c>
      <c r="B626" s="9"/>
      <c r="C626" s="10" t="str">
        <f>IF(B626="","",COUNTIF(INDEX($B:$B,5):B626,B626))</f>
        <v/>
      </c>
      <c r="D626" s="11"/>
      <c r="E626" s="6"/>
      <c r="F626" s="6"/>
      <c r="G626" s="6"/>
      <c r="H626" s="9"/>
      <c r="I626" s="6"/>
      <c r="J626" s="12"/>
      <c r="K626" s="13"/>
      <c r="L626" s="14" t="str">
        <f t="shared" si="38"/>
        <v/>
      </c>
      <c r="M626" s="14" t="str">
        <f t="shared" si="39"/>
        <v/>
      </c>
      <c r="N626" s="14" t="str">
        <f t="shared" si="40"/>
        <v/>
      </c>
    </row>
    <row r="627" spans="1:14" x14ac:dyDescent="0.2">
      <c r="A627" s="1" t="str">
        <f t="shared" si="37"/>
        <v/>
      </c>
      <c r="B627" s="9"/>
      <c r="C627" s="10" t="str">
        <f>IF(B627="","",COUNTIF(INDEX($B:$B,5):B627,B627))</f>
        <v/>
      </c>
      <c r="D627" s="11"/>
      <c r="E627" s="6"/>
      <c r="F627" s="6"/>
      <c r="G627" s="6"/>
      <c r="H627" s="9"/>
      <c r="I627" s="6"/>
      <c r="J627" s="12"/>
      <c r="K627" s="13"/>
      <c r="L627" s="14" t="str">
        <f t="shared" si="38"/>
        <v/>
      </c>
      <c r="M627" s="14" t="str">
        <f t="shared" si="39"/>
        <v/>
      </c>
      <c r="N627" s="14" t="str">
        <f t="shared" si="40"/>
        <v/>
      </c>
    </row>
    <row r="628" spans="1:14" x14ac:dyDescent="0.2">
      <c r="A628" s="1" t="str">
        <f t="shared" si="37"/>
        <v/>
      </c>
      <c r="B628" s="9"/>
      <c r="C628" s="10" t="str">
        <f>IF(B628="","",COUNTIF(INDEX($B:$B,5):B628,B628))</f>
        <v/>
      </c>
      <c r="D628" s="11"/>
      <c r="E628" s="6"/>
      <c r="F628" s="6"/>
      <c r="G628" s="6"/>
      <c r="H628" s="9"/>
      <c r="I628" s="6"/>
      <c r="J628" s="12"/>
      <c r="K628" s="13"/>
      <c r="L628" s="14" t="str">
        <f t="shared" si="38"/>
        <v/>
      </c>
      <c r="M628" s="14" t="str">
        <f t="shared" si="39"/>
        <v/>
      </c>
      <c r="N628" s="14" t="str">
        <f t="shared" si="40"/>
        <v/>
      </c>
    </row>
    <row r="629" spans="1:14" x14ac:dyDescent="0.2">
      <c r="A629" s="1" t="str">
        <f t="shared" si="37"/>
        <v/>
      </c>
      <c r="B629" s="9"/>
      <c r="C629" s="10" t="str">
        <f>IF(B629="","",COUNTIF(INDEX($B:$B,5):B629,B629))</f>
        <v/>
      </c>
      <c r="D629" s="11"/>
      <c r="E629" s="6"/>
      <c r="F629" s="6"/>
      <c r="G629" s="6"/>
      <c r="H629" s="9"/>
      <c r="I629" s="6"/>
      <c r="J629" s="12"/>
      <c r="K629" s="13"/>
      <c r="L629" s="14" t="str">
        <f t="shared" si="38"/>
        <v/>
      </c>
      <c r="M629" s="14" t="str">
        <f t="shared" si="39"/>
        <v/>
      </c>
      <c r="N629" s="14" t="str">
        <f t="shared" si="40"/>
        <v/>
      </c>
    </row>
    <row r="630" spans="1:14" x14ac:dyDescent="0.2">
      <c r="A630" s="1" t="str">
        <f t="shared" si="37"/>
        <v/>
      </c>
      <c r="B630" s="9"/>
      <c r="C630" s="10" t="str">
        <f>IF(B630="","",COUNTIF(INDEX($B:$B,5):B630,B630))</f>
        <v/>
      </c>
      <c r="D630" s="11"/>
      <c r="E630" s="6"/>
      <c r="F630" s="6"/>
      <c r="G630" s="6"/>
      <c r="H630" s="9"/>
      <c r="I630" s="6"/>
      <c r="J630" s="12"/>
      <c r="K630" s="13"/>
      <c r="L630" s="14" t="str">
        <f t="shared" si="38"/>
        <v/>
      </c>
      <c r="M630" s="14" t="str">
        <f t="shared" si="39"/>
        <v/>
      </c>
      <c r="N630" s="14" t="str">
        <f t="shared" si="40"/>
        <v/>
      </c>
    </row>
    <row r="631" spans="1:14" x14ac:dyDescent="0.2">
      <c r="A631" s="1" t="str">
        <f t="shared" si="37"/>
        <v/>
      </c>
      <c r="B631" s="9"/>
      <c r="C631" s="10" t="str">
        <f>IF(B631="","",COUNTIF(INDEX($B:$B,5):B631,B631))</f>
        <v/>
      </c>
      <c r="D631" s="11"/>
      <c r="E631" s="6"/>
      <c r="F631" s="6"/>
      <c r="G631" s="6"/>
      <c r="H631" s="9"/>
      <c r="I631" s="6"/>
      <c r="J631" s="12"/>
      <c r="K631" s="13"/>
      <c r="L631" s="14" t="str">
        <f t="shared" si="38"/>
        <v/>
      </c>
      <c r="M631" s="14" t="str">
        <f t="shared" si="39"/>
        <v/>
      </c>
      <c r="N631" s="14" t="str">
        <f t="shared" si="40"/>
        <v/>
      </c>
    </row>
    <row r="632" spans="1:14" x14ac:dyDescent="0.2">
      <c r="A632" s="1" t="str">
        <f t="shared" si="37"/>
        <v/>
      </c>
      <c r="B632" s="9"/>
      <c r="C632" s="10" t="str">
        <f>IF(B632="","",COUNTIF(INDEX($B:$B,5):B632,B632))</f>
        <v/>
      </c>
      <c r="D632" s="11"/>
      <c r="E632" s="6"/>
      <c r="F632" s="6"/>
      <c r="G632" s="6"/>
      <c r="H632" s="9"/>
      <c r="I632" s="6"/>
      <c r="J632" s="12"/>
      <c r="K632" s="13"/>
      <c r="L632" s="14" t="str">
        <f t="shared" si="38"/>
        <v/>
      </c>
      <c r="M632" s="14" t="str">
        <f t="shared" si="39"/>
        <v/>
      </c>
      <c r="N632" s="14" t="str">
        <f t="shared" si="40"/>
        <v/>
      </c>
    </row>
    <row r="633" spans="1:14" x14ac:dyDescent="0.2">
      <c r="A633" s="1" t="str">
        <f t="shared" si="37"/>
        <v/>
      </c>
      <c r="B633" s="9"/>
      <c r="C633" s="10" t="str">
        <f>IF(B633="","",COUNTIF(INDEX($B:$B,5):B633,B633))</f>
        <v/>
      </c>
      <c r="D633" s="11"/>
      <c r="E633" s="6"/>
      <c r="F633" s="6"/>
      <c r="G633" s="6"/>
      <c r="H633" s="9"/>
      <c r="I633" s="6"/>
      <c r="J633" s="12"/>
      <c r="K633" s="13"/>
      <c r="L633" s="14" t="str">
        <f t="shared" si="38"/>
        <v/>
      </c>
      <c r="M633" s="14" t="str">
        <f t="shared" si="39"/>
        <v/>
      </c>
      <c r="N633" s="14" t="str">
        <f t="shared" si="40"/>
        <v/>
      </c>
    </row>
    <row r="634" spans="1:14" x14ac:dyDescent="0.2">
      <c r="A634" s="1" t="str">
        <f t="shared" si="37"/>
        <v/>
      </c>
      <c r="B634" s="9"/>
      <c r="C634" s="10" t="str">
        <f>IF(B634="","",COUNTIF(INDEX($B:$B,5):B634,B634))</f>
        <v/>
      </c>
      <c r="D634" s="11"/>
      <c r="E634" s="6"/>
      <c r="F634" s="6"/>
      <c r="G634" s="6"/>
      <c r="H634" s="9"/>
      <c r="I634" s="6"/>
      <c r="J634" s="12"/>
      <c r="K634" s="13"/>
      <c r="L634" s="14" t="str">
        <f t="shared" si="38"/>
        <v/>
      </c>
      <c r="M634" s="14" t="str">
        <f t="shared" si="39"/>
        <v/>
      </c>
      <c r="N634" s="14" t="str">
        <f t="shared" si="40"/>
        <v/>
      </c>
    </row>
    <row r="635" spans="1:14" x14ac:dyDescent="0.2">
      <c r="A635" s="1" t="str">
        <f t="shared" si="37"/>
        <v/>
      </c>
      <c r="B635" s="9"/>
      <c r="C635" s="10" t="str">
        <f>IF(B635="","",COUNTIF(INDEX($B:$B,5):B635,B635))</f>
        <v/>
      </c>
      <c r="D635" s="11"/>
      <c r="E635" s="6"/>
      <c r="F635" s="6"/>
      <c r="G635" s="6"/>
      <c r="H635" s="9"/>
      <c r="I635" s="6"/>
      <c r="J635" s="12"/>
      <c r="K635" s="13"/>
      <c r="L635" s="14" t="str">
        <f t="shared" si="38"/>
        <v/>
      </c>
      <c r="M635" s="14" t="str">
        <f t="shared" si="39"/>
        <v/>
      </c>
      <c r="N635" s="14" t="str">
        <f t="shared" si="40"/>
        <v/>
      </c>
    </row>
    <row r="636" spans="1:14" x14ac:dyDescent="0.2">
      <c r="A636" s="1" t="str">
        <f t="shared" si="37"/>
        <v/>
      </c>
      <c r="B636" s="9"/>
      <c r="C636" s="10" t="str">
        <f>IF(B636="","",COUNTIF(INDEX($B:$B,5):B636,B636))</f>
        <v/>
      </c>
      <c r="D636" s="11"/>
      <c r="E636" s="6"/>
      <c r="F636" s="6"/>
      <c r="G636" s="6"/>
      <c r="H636" s="9"/>
      <c r="I636" s="6"/>
      <c r="J636" s="12"/>
      <c r="K636" s="13"/>
      <c r="L636" s="14" t="str">
        <f t="shared" si="38"/>
        <v/>
      </c>
      <c r="M636" s="14" t="str">
        <f t="shared" si="39"/>
        <v/>
      </c>
      <c r="N636" s="14" t="str">
        <f t="shared" si="40"/>
        <v/>
      </c>
    </row>
    <row r="637" spans="1:14" x14ac:dyDescent="0.2">
      <c r="A637" s="1" t="str">
        <f t="shared" si="37"/>
        <v/>
      </c>
      <c r="B637" s="9"/>
      <c r="C637" s="10" t="str">
        <f>IF(B637="","",COUNTIF(INDEX($B:$B,5):B637,B637))</f>
        <v/>
      </c>
      <c r="D637" s="11"/>
      <c r="E637" s="6"/>
      <c r="F637" s="6"/>
      <c r="G637" s="6"/>
      <c r="H637" s="9"/>
      <c r="I637" s="6"/>
      <c r="J637" s="12"/>
      <c r="K637" s="13"/>
      <c r="L637" s="14" t="str">
        <f t="shared" si="38"/>
        <v/>
      </c>
      <c r="M637" s="14" t="str">
        <f t="shared" si="39"/>
        <v/>
      </c>
      <c r="N637" s="14" t="str">
        <f t="shared" si="40"/>
        <v/>
      </c>
    </row>
    <row r="638" spans="1:14" x14ac:dyDescent="0.2">
      <c r="A638" s="1" t="str">
        <f t="shared" si="37"/>
        <v/>
      </c>
      <c r="B638" s="9"/>
      <c r="C638" s="10" t="str">
        <f>IF(B638="","",COUNTIF(INDEX($B:$B,5):B638,B638))</f>
        <v/>
      </c>
      <c r="D638" s="11"/>
      <c r="E638" s="6"/>
      <c r="F638" s="6"/>
      <c r="G638" s="6"/>
      <c r="H638" s="9"/>
      <c r="I638" s="6"/>
      <c r="J638" s="12"/>
      <c r="K638" s="13"/>
      <c r="L638" s="14" t="str">
        <f t="shared" si="38"/>
        <v/>
      </c>
      <c r="M638" s="14" t="str">
        <f t="shared" si="39"/>
        <v/>
      </c>
      <c r="N638" s="14" t="str">
        <f t="shared" si="40"/>
        <v/>
      </c>
    </row>
    <row r="639" spans="1:14" x14ac:dyDescent="0.2">
      <c r="A639" s="1" t="str">
        <f t="shared" si="37"/>
        <v/>
      </c>
      <c r="B639" s="9"/>
      <c r="C639" s="10" t="str">
        <f>IF(B639="","",COUNTIF(INDEX($B:$B,5):B639,B639))</f>
        <v/>
      </c>
      <c r="D639" s="11"/>
      <c r="E639" s="6"/>
      <c r="F639" s="6"/>
      <c r="G639" s="6"/>
      <c r="H639" s="9"/>
      <c r="I639" s="6"/>
      <c r="J639" s="12"/>
      <c r="K639" s="13"/>
      <c r="L639" s="14" t="str">
        <f t="shared" si="38"/>
        <v/>
      </c>
      <c r="M639" s="14" t="str">
        <f t="shared" si="39"/>
        <v/>
      </c>
      <c r="N639" s="14" t="str">
        <f t="shared" si="40"/>
        <v/>
      </c>
    </row>
    <row r="640" spans="1:14" x14ac:dyDescent="0.2">
      <c r="A640" s="1" t="str">
        <f t="shared" si="37"/>
        <v/>
      </c>
      <c r="B640" s="9"/>
      <c r="C640" s="10" t="str">
        <f>IF(B640="","",COUNTIF(INDEX($B:$B,5):B640,B640))</f>
        <v/>
      </c>
      <c r="D640" s="11"/>
      <c r="E640" s="6"/>
      <c r="F640" s="6"/>
      <c r="G640" s="6"/>
      <c r="H640" s="9"/>
      <c r="I640" s="6"/>
      <c r="J640" s="12"/>
      <c r="K640" s="13"/>
      <c r="L640" s="14" t="str">
        <f t="shared" si="38"/>
        <v/>
      </c>
      <c r="M640" s="14" t="str">
        <f t="shared" si="39"/>
        <v/>
      </c>
      <c r="N640" s="14" t="str">
        <f t="shared" si="40"/>
        <v/>
      </c>
    </row>
    <row r="641" spans="1:14" x14ac:dyDescent="0.2">
      <c r="A641" s="1" t="str">
        <f t="shared" si="37"/>
        <v/>
      </c>
      <c r="B641" s="9"/>
      <c r="C641" s="10" t="str">
        <f>IF(B641="","",COUNTIF(INDEX($B:$B,5):B641,B641))</f>
        <v/>
      </c>
      <c r="D641" s="11"/>
      <c r="E641" s="6"/>
      <c r="F641" s="6"/>
      <c r="G641" s="6"/>
      <c r="H641" s="9"/>
      <c r="I641" s="6"/>
      <c r="J641" s="12"/>
      <c r="K641" s="13"/>
      <c r="L641" s="14" t="str">
        <f t="shared" si="38"/>
        <v/>
      </c>
      <c r="M641" s="14" t="str">
        <f t="shared" si="39"/>
        <v/>
      </c>
      <c r="N641" s="14" t="str">
        <f t="shared" si="40"/>
        <v/>
      </c>
    </row>
    <row r="642" spans="1:14" x14ac:dyDescent="0.2">
      <c r="A642" s="1" t="str">
        <f t="shared" si="37"/>
        <v/>
      </c>
      <c r="B642" s="9"/>
      <c r="C642" s="10" t="str">
        <f>IF(B642="","",COUNTIF(INDEX($B:$B,5):B642,B642))</f>
        <v/>
      </c>
      <c r="D642" s="11"/>
      <c r="E642" s="6"/>
      <c r="F642" s="6"/>
      <c r="G642" s="6"/>
      <c r="H642" s="9"/>
      <c r="I642" s="6"/>
      <c r="J642" s="12"/>
      <c r="K642" s="13"/>
      <c r="L642" s="14" t="str">
        <f t="shared" si="38"/>
        <v/>
      </c>
      <c r="M642" s="14" t="str">
        <f t="shared" si="39"/>
        <v/>
      </c>
      <c r="N642" s="14" t="str">
        <f t="shared" si="40"/>
        <v/>
      </c>
    </row>
    <row r="643" spans="1:14" x14ac:dyDescent="0.2">
      <c r="A643" s="1" t="str">
        <f t="shared" si="37"/>
        <v/>
      </c>
      <c r="B643" s="9"/>
      <c r="C643" s="10" t="str">
        <f>IF(B643="","",COUNTIF(INDEX($B:$B,5):B643,B643))</f>
        <v/>
      </c>
      <c r="D643" s="11"/>
      <c r="E643" s="6"/>
      <c r="F643" s="6"/>
      <c r="G643" s="6"/>
      <c r="H643" s="9"/>
      <c r="I643" s="6"/>
      <c r="J643" s="12"/>
      <c r="K643" s="13"/>
      <c r="L643" s="14" t="str">
        <f t="shared" si="38"/>
        <v/>
      </c>
      <c r="M643" s="14" t="str">
        <f t="shared" si="39"/>
        <v/>
      </c>
      <c r="N643" s="14" t="str">
        <f t="shared" si="40"/>
        <v/>
      </c>
    </row>
    <row r="644" spans="1:14" x14ac:dyDescent="0.2">
      <c r="A644" s="1" t="str">
        <f t="shared" si="37"/>
        <v/>
      </c>
      <c r="B644" s="9"/>
      <c r="C644" s="10" t="str">
        <f>IF(B644="","",COUNTIF(INDEX($B:$B,5):B644,B644))</f>
        <v/>
      </c>
      <c r="D644" s="11"/>
      <c r="E644" s="6"/>
      <c r="F644" s="6"/>
      <c r="G644" s="6"/>
      <c r="H644" s="9"/>
      <c r="I644" s="6"/>
      <c r="J644" s="12"/>
      <c r="K644" s="13"/>
      <c r="L644" s="14" t="str">
        <f t="shared" si="38"/>
        <v/>
      </c>
      <c r="M644" s="14" t="str">
        <f t="shared" si="39"/>
        <v/>
      </c>
      <c r="N644" s="14" t="str">
        <f t="shared" si="40"/>
        <v/>
      </c>
    </row>
    <row r="645" spans="1:14" x14ac:dyDescent="0.2">
      <c r="A645" s="1" t="str">
        <f t="shared" ref="A645:A708" si="41">IF(B645="","",B645&amp;"|"&amp;C645)</f>
        <v/>
      </c>
      <c r="B645" s="9"/>
      <c r="C645" s="10" t="str">
        <f>IF(B645="","",COUNTIF(INDEX($B:$B,5):B645,B645))</f>
        <v/>
      </c>
      <c r="D645" s="11"/>
      <c r="E645" s="6"/>
      <c r="F645" s="6"/>
      <c r="G645" s="6"/>
      <c r="H645" s="9"/>
      <c r="I645" s="6"/>
      <c r="J645" s="12"/>
      <c r="K645" s="13"/>
      <c r="L645" s="14" t="str">
        <f t="shared" ref="L645:L708" si="42">IF(OR(I645="",J645=""),"",ROUND(I645*J645,2))</f>
        <v/>
      </c>
      <c r="M645" s="14" t="str">
        <f t="shared" ref="M645:M708" si="43">IF(L645="","",ROUND(L645*K645,2))</f>
        <v/>
      </c>
      <c r="N645" s="14" t="str">
        <f t="shared" ref="N645:N708" si="44">IF(L645="","",L645+M645)</f>
        <v/>
      </c>
    </row>
    <row r="646" spans="1:14" x14ac:dyDescent="0.2">
      <c r="A646" s="1" t="str">
        <f t="shared" si="41"/>
        <v/>
      </c>
      <c r="B646" s="9"/>
      <c r="C646" s="10" t="str">
        <f>IF(B646="","",COUNTIF(INDEX($B:$B,5):B646,B646))</f>
        <v/>
      </c>
      <c r="D646" s="11"/>
      <c r="E646" s="6"/>
      <c r="F646" s="6"/>
      <c r="G646" s="6"/>
      <c r="H646" s="9"/>
      <c r="I646" s="6"/>
      <c r="J646" s="12"/>
      <c r="K646" s="13"/>
      <c r="L646" s="14" t="str">
        <f t="shared" si="42"/>
        <v/>
      </c>
      <c r="M646" s="14" t="str">
        <f t="shared" si="43"/>
        <v/>
      </c>
      <c r="N646" s="14" t="str">
        <f t="shared" si="44"/>
        <v/>
      </c>
    </row>
    <row r="647" spans="1:14" x14ac:dyDescent="0.2">
      <c r="A647" s="1" t="str">
        <f t="shared" si="41"/>
        <v/>
      </c>
      <c r="B647" s="9"/>
      <c r="C647" s="10" t="str">
        <f>IF(B647="","",COUNTIF(INDEX($B:$B,5):B647,B647))</f>
        <v/>
      </c>
      <c r="D647" s="11"/>
      <c r="E647" s="6"/>
      <c r="F647" s="6"/>
      <c r="G647" s="6"/>
      <c r="H647" s="9"/>
      <c r="I647" s="6"/>
      <c r="J647" s="12"/>
      <c r="K647" s="13"/>
      <c r="L647" s="14" t="str">
        <f t="shared" si="42"/>
        <v/>
      </c>
      <c r="M647" s="14" t="str">
        <f t="shared" si="43"/>
        <v/>
      </c>
      <c r="N647" s="14" t="str">
        <f t="shared" si="44"/>
        <v/>
      </c>
    </row>
    <row r="648" spans="1:14" x14ac:dyDescent="0.2">
      <c r="A648" s="1" t="str">
        <f t="shared" si="41"/>
        <v/>
      </c>
      <c r="B648" s="9"/>
      <c r="C648" s="10" t="str">
        <f>IF(B648="","",COUNTIF(INDEX($B:$B,5):B648,B648))</f>
        <v/>
      </c>
      <c r="D648" s="11"/>
      <c r="E648" s="6"/>
      <c r="F648" s="6"/>
      <c r="G648" s="6"/>
      <c r="H648" s="9"/>
      <c r="I648" s="6"/>
      <c r="J648" s="12"/>
      <c r="K648" s="13"/>
      <c r="L648" s="14" t="str">
        <f t="shared" si="42"/>
        <v/>
      </c>
      <c r="M648" s="14" t="str">
        <f t="shared" si="43"/>
        <v/>
      </c>
      <c r="N648" s="14" t="str">
        <f t="shared" si="44"/>
        <v/>
      </c>
    </row>
    <row r="649" spans="1:14" x14ac:dyDescent="0.2">
      <c r="A649" s="1" t="str">
        <f t="shared" si="41"/>
        <v/>
      </c>
      <c r="B649" s="9"/>
      <c r="C649" s="10" t="str">
        <f>IF(B649="","",COUNTIF(INDEX($B:$B,5):B649,B649))</f>
        <v/>
      </c>
      <c r="D649" s="11"/>
      <c r="E649" s="6"/>
      <c r="F649" s="6"/>
      <c r="G649" s="6"/>
      <c r="H649" s="9"/>
      <c r="I649" s="6"/>
      <c r="J649" s="12"/>
      <c r="K649" s="13"/>
      <c r="L649" s="14" t="str">
        <f t="shared" si="42"/>
        <v/>
      </c>
      <c r="M649" s="14" t="str">
        <f t="shared" si="43"/>
        <v/>
      </c>
      <c r="N649" s="14" t="str">
        <f t="shared" si="44"/>
        <v/>
      </c>
    </row>
    <row r="650" spans="1:14" x14ac:dyDescent="0.2">
      <c r="A650" s="1" t="str">
        <f t="shared" si="41"/>
        <v/>
      </c>
      <c r="B650" s="9"/>
      <c r="C650" s="10" t="str">
        <f>IF(B650="","",COUNTIF(INDEX($B:$B,5):B650,B650))</f>
        <v/>
      </c>
      <c r="D650" s="11"/>
      <c r="E650" s="6"/>
      <c r="F650" s="6"/>
      <c r="G650" s="6"/>
      <c r="H650" s="9"/>
      <c r="I650" s="6"/>
      <c r="J650" s="12"/>
      <c r="K650" s="13"/>
      <c r="L650" s="14" t="str">
        <f t="shared" si="42"/>
        <v/>
      </c>
      <c r="M650" s="14" t="str">
        <f t="shared" si="43"/>
        <v/>
      </c>
      <c r="N650" s="14" t="str">
        <f t="shared" si="44"/>
        <v/>
      </c>
    </row>
    <row r="651" spans="1:14" x14ac:dyDescent="0.2">
      <c r="A651" s="1" t="str">
        <f t="shared" si="41"/>
        <v/>
      </c>
      <c r="B651" s="9"/>
      <c r="C651" s="10" t="str">
        <f>IF(B651="","",COUNTIF(INDEX($B:$B,5):B651,B651))</f>
        <v/>
      </c>
      <c r="D651" s="11"/>
      <c r="E651" s="6"/>
      <c r="F651" s="6"/>
      <c r="G651" s="6"/>
      <c r="H651" s="9"/>
      <c r="I651" s="6"/>
      <c r="J651" s="12"/>
      <c r="K651" s="13"/>
      <c r="L651" s="14" t="str">
        <f t="shared" si="42"/>
        <v/>
      </c>
      <c r="M651" s="14" t="str">
        <f t="shared" si="43"/>
        <v/>
      </c>
      <c r="N651" s="14" t="str">
        <f t="shared" si="44"/>
        <v/>
      </c>
    </row>
    <row r="652" spans="1:14" x14ac:dyDescent="0.2">
      <c r="A652" s="1" t="str">
        <f t="shared" si="41"/>
        <v/>
      </c>
      <c r="B652" s="9"/>
      <c r="C652" s="10" t="str">
        <f>IF(B652="","",COUNTIF(INDEX($B:$B,5):B652,B652))</f>
        <v/>
      </c>
      <c r="D652" s="11"/>
      <c r="E652" s="6"/>
      <c r="F652" s="6"/>
      <c r="G652" s="6"/>
      <c r="H652" s="9"/>
      <c r="I652" s="6"/>
      <c r="J652" s="12"/>
      <c r="K652" s="13"/>
      <c r="L652" s="14" t="str">
        <f t="shared" si="42"/>
        <v/>
      </c>
      <c r="M652" s="14" t="str">
        <f t="shared" si="43"/>
        <v/>
      </c>
      <c r="N652" s="14" t="str">
        <f t="shared" si="44"/>
        <v/>
      </c>
    </row>
    <row r="653" spans="1:14" x14ac:dyDescent="0.2">
      <c r="A653" s="1" t="str">
        <f t="shared" si="41"/>
        <v/>
      </c>
      <c r="B653" s="9"/>
      <c r="C653" s="10" t="str">
        <f>IF(B653="","",COUNTIF(INDEX($B:$B,5):B653,B653))</f>
        <v/>
      </c>
      <c r="D653" s="11"/>
      <c r="E653" s="6"/>
      <c r="F653" s="6"/>
      <c r="G653" s="6"/>
      <c r="H653" s="9"/>
      <c r="I653" s="6"/>
      <c r="J653" s="12"/>
      <c r="K653" s="13"/>
      <c r="L653" s="14" t="str">
        <f t="shared" si="42"/>
        <v/>
      </c>
      <c r="M653" s="14" t="str">
        <f t="shared" si="43"/>
        <v/>
      </c>
      <c r="N653" s="14" t="str">
        <f t="shared" si="44"/>
        <v/>
      </c>
    </row>
    <row r="654" spans="1:14" x14ac:dyDescent="0.2">
      <c r="A654" s="1" t="str">
        <f t="shared" si="41"/>
        <v/>
      </c>
      <c r="B654" s="9"/>
      <c r="C654" s="10" t="str">
        <f>IF(B654="","",COUNTIF(INDEX($B:$B,5):B654,B654))</f>
        <v/>
      </c>
      <c r="D654" s="11"/>
      <c r="E654" s="6"/>
      <c r="F654" s="6"/>
      <c r="G654" s="6"/>
      <c r="H654" s="9"/>
      <c r="I654" s="6"/>
      <c r="J654" s="12"/>
      <c r="K654" s="13"/>
      <c r="L654" s="14" t="str">
        <f t="shared" si="42"/>
        <v/>
      </c>
      <c r="M654" s="14" t="str">
        <f t="shared" si="43"/>
        <v/>
      </c>
      <c r="N654" s="14" t="str">
        <f t="shared" si="44"/>
        <v/>
      </c>
    </row>
    <row r="655" spans="1:14" x14ac:dyDescent="0.2">
      <c r="A655" s="1" t="str">
        <f t="shared" si="41"/>
        <v/>
      </c>
      <c r="B655" s="9"/>
      <c r="C655" s="10" t="str">
        <f>IF(B655="","",COUNTIF(INDEX($B:$B,5):B655,B655))</f>
        <v/>
      </c>
      <c r="D655" s="11"/>
      <c r="E655" s="6"/>
      <c r="F655" s="6"/>
      <c r="G655" s="6"/>
      <c r="H655" s="9"/>
      <c r="I655" s="6"/>
      <c r="J655" s="12"/>
      <c r="K655" s="13"/>
      <c r="L655" s="14" t="str">
        <f t="shared" si="42"/>
        <v/>
      </c>
      <c r="M655" s="14" t="str">
        <f t="shared" si="43"/>
        <v/>
      </c>
      <c r="N655" s="14" t="str">
        <f t="shared" si="44"/>
        <v/>
      </c>
    </row>
    <row r="656" spans="1:14" x14ac:dyDescent="0.2">
      <c r="A656" s="1" t="str">
        <f t="shared" si="41"/>
        <v/>
      </c>
      <c r="B656" s="9"/>
      <c r="C656" s="10" t="str">
        <f>IF(B656="","",COUNTIF(INDEX($B:$B,5):B656,B656))</f>
        <v/>
      </c>
      <c r="D656" s="11"/>
      <c r="E656" s="6"/>
      <c r="F656" s="6"/>
      <c r="G656" s="6"/>
      <c r="H656" s="9"/>
      <c r="I656" s="6"/>
      <c r="J656" s="12"/>
      <c r="K656" s="13"/>
      <c r="L656" s="14" t="str">
        <f t="shared" si="42"/>
        <v/>
      </c>
      <c r="M656" s="14" t="str">
        <f t="shared" si="43"/>
        <v/>
      </c>
      <c r="N656" s="14" t="str">
        <f t="shared" si="44"/>
        <v/>
      </c>
    </row>
    <row r="657" spans="1:14" x14ac:dyDescent="0.2">
      <c r="A657" s="1" t="str">
        <f t="shared" si="41"/>
        <v/>
      </c>
      <c r="B657" s="9"/>
      <c r="C657" s="10" t="str">
        <f>IF(B657="","",COUNTIF(INDEX($B:$B,5):B657,B657))</f>
        <v/>
      </c>
      <c r="D657" s="11"/>
      <c r="E657" s="6"/>
      <c r="F657" s="6"/>
      <c r="G657" s="6"/>
      <c r="H657" s="9"/>
      <c r="I657" s="6"/>
      <c r="J657" s="12"/>
      <c r="K657" s="13"/>
      <c r="L657" s="14" t="str">
        <f t="shared" si="42"/>
        <v/>
      </c>
      <c r="M657" s="14" t="str">
        <f t="shared" si="43"/>
        <v/>
      </c>
      <c r="N657" s="14" t="str">
        <f t="shared" si="44"/>
        <v/>
      </c>
    </row>
    <row r="658" spans="1:14" x14ac:dyDescent="0.2">
      <c r="A658" s="1" t="str">
        <f t="shared" si="41"/>
        <v/>
      </c>
      <c r="B658" s="9"/>
      <c r="C658" s="10" t="str">
        <f>IF(B658="","",COUNTIF(INDEX($B:$B,5):B658,B658))</f>
        <v/>
      </c>
      <c r="D658" s="11"/>
      <c r="E658" s="6"/>
      <c r="F658" s="6"/>
      <c r="G658" s="6"/>
      <c r="H658" s="9"/>
      <c r="I658" s="6"/>
      <c r="J658" s="12"/>
      <c r="K658" s="13"/>
      <c r="L658" s="14" t="str">
        <f t="shared" si="42"/>
        <v/>
      </c>
      <c r="M658" s="14" t="str">
        <f t="shared" si="43"/>
        <v/>
      </c>
      <c r="N658" s="14" t="str">
        <f t="shared" si="44"/>
        <v/>
      </c>
    </row>
    <row r="659" spans="1:14" x14ac:dyDescent="0.2">
      <c r="A659" s="1" t="str">
        <f t="shared" si="41"/>
        <v/>
      </c>
      <c r="B659" s="9"/>
      <c r="C659" s="10" t="str">
        <f>IF(B659="","",COUNTIF(INDEX($B:$B,5):B659,B659))</f>
        <v/>
      </c>
      <c r="D659" s="11"/>
      <c r="E659" s="6"/>
      <c r="F659" s="6"/>
      <c r="G659" s="6"/>
      <c r="H659" s="9"/>
      <c r="I659" s="6"/>
      <c r="J659" s="12"/>
      <c r="K659" s="13"/>
      <c r="L659" s="14" t="str">
        <f t="shared" si="42"/>
        <v/>
      </c>
      <c r="M659" s="14" t="str">
        <f t="shared" si="43"/>
        <v/>
      </c>
      <c r="N659" s="14" t="str">
        <f t="shared" si="44"/>
        <v/>
      </c>
    </row>
    <row r="660" spans="1:14" x14ac:dyDescent="0.2">
      <c r="A660" s="1" t="str">
        <f t="shared" si="41"/>
        <v/>
      </c>
      <c r="B660" s="9"/>
      <c r="C660" s="10" t="str">
        <f>IF(B660="","",COUNTIF(INDEX($B:$B,5):B660,B660))</f>
        <v/>
      </c>
      <c r="D660" s="11"/>
      <c r="E660" s="6"/>
      <c r="F660" s="6"/>
      <c r="G660" s="6"/>
      <c r="H660" s="9"/>
      <c r="I660" s="6"/>
      <c r="J660" s="12"/>
      <c r="K660" s="13"/>
      <c r="L660" s="14" t="str">
        <f t="shared" si="42"/>
        <v/>
      </c>
      <c r="M660" s="14" t="str">
        <f t="shared" si="43"/>
        <v/>
      </c>
      <c r="N660" s="14" t="str">
        <f t="shared" si="44"/>
        <v/>
      </c>
    </row>
    <row r="661" spans="1:14" x14ac:dyDescent="0.2">
      <c r="A661" s="1" t="str">
        <f t="shared" si="41"/>
        <v/>
      </c>
      <c r="B661" s="9"/>
      <c r="C661" s="10" t="str">
        <f>IF(B661="","",COUNTIF(INDEX($B:$B,5):B661,B661))</f>
        <v/>
      </c>
      <c r="D661" s="11"/>
      <c r="E661" s="6"/>
      <c r="F661" s="6"/>
      <c r="G661" s="6"/>
      <c r="H661" s="9"/>
      <c r="I661" s="6"/>
      <c r="J661" s="12"/>
      <c r="K661" s="13"/>
      <c r="L661" s="14" t="str">
        <f t="shared" si="42"/>
        <v/>
      </c>
      <c r="M661" s="14" t="str">
        <f t="shared" si="43"/>
        <v/>
      </c>
      <c r="N661" s="14" t="str">
        <f t="shared" si="44"/>
        <v/>
      </c>
    </row>
    <row r="662" spans="1:14" x14ac:dyDescent="0.2">
      <c r="A662" s="1" t="str">
        <f t="shared" si="41"/>
        <v/>
      </c>
      <c r="B662" s="9"/>
      <c r="C662" s="10" t="str">
        <f>IF(B662="","",COUNTIF(INDEX($B:$B,5):B662,B662))</f>
        <v/>
      </c>
      <c r="D662" s="11"/>
      <c r="E662" s="6"/>
      <c r="F662" s="6"/>
      <c r="G662" s="6"/>
      <c r="H662" s="9"/>
      <c r="I662" s="6"/>
      <c r="J662" s="12"/>
      <c r="K662" s="13"/>
      <c r="L662" s="14" t="str">
        <f t="shared" si="42"/>
        <v/>
      </c>
      <c r="M662" s="14" t="str">
        <f t="shared" si="43"/>
        <v/>
      </c>
      <c r="N662" s="14" t="str">
        <f t="shared" si="44"/>
        <v/>
      </c>
    </row>
    <row r="663" spans="1:14" x14ac:dyDescent="0.2">
      <c r="A663" s="1" t="str">
        <f t="shared" si="41"/>
        <v/>
      </c>
      <c r="B663" s="9"/>
      <c r="C663" s="10" t="str">
        <f>IF(B663="","",COUNTIF(INDEX($B:$B,5):B663,B663))</f>
        <v/>
      </c>
      <c r="D663" s="11"/>
      <c r="E663" s="6"/>
      <c r="F663" s="6"/>
      <c r="G663" s="6"/>
      <c r="H663" s="9"/>
      <c r="I663" s="6"/>
      <c r="J663" s="12"/>
      <c r="K663" s="13"/>
      <c r="L663" s="14" t="str">
        <f t="shared" si="42"/>
        <v/>
      </c>
      <c r="M663" s="14" t="str">
        <f t="shared" si="43"/>
        <v/>
      </c>
      <c r="N663" s="14" t="str">
        <f t="shared" si="44"/>
        <v/>
      </c>
    </row>
    <row r="664" spans="1:14" x14ac:dyDescent="0.2">
      <c r="A664" s="1" t="str">
        <f t="shared" si="41"/>
        <v/>
      </c>
      <c r="B664" s="9"/>
      <c r="C664" s="10" t="str">
        <f>IF(B664="","",COUNTIF(INDEX($B:$B,5):B664,B664))</f>
        <v/>
      </c>
      <c r="D664" s="11"/>
      <c r="E664" s="6"/>
      <c r="F664" s="6"/>
      <c r="G664" s="6"/>
      <c r="H664" s="9"/>
      <c r="I664" s="6"/>
      <c r="J664" s="12"/>
      <c r="K664" s="13"/>
      <c r="L664" s="14" t="str">
        <f t="shared" si="42"/>
        <v/>
      </c>
      <c r="M664" s="14" t="str">
        <f t="shared" si="43"/>
        <v/>
      </c>
      <c r="N664" s="14" t="str">
        <f t="shared" si="44"/>
        <v/>
      </c>
    </row>
    <row r="665" spans="1:14" x14ac:dyDescent="0.2">
      <c r="A665" s="1" t="str">
        <f t="shared" si="41"/>
        <v/>
      </c>
      <c r="B665" s="9"/>
      <c r="C665" s="10" t="str">
        <f>IF(B665="","",COUNTIF(INDEX($B:$B,5):B665,B665))</f>
        <v/>
      </c>
      <c r="D665" s="11"/>
      <c r="E665" s="6"/>
      <c r="F665" s="6"/>
      <c r="G665" s="6"/>
      <c r="H665" s="9"/>
      <c r="I665" s="6"/>
      <c r="J665" s="12"/>
      <c r="K665" s="13"/>
      <c r="L665" s="14" t="str">
        <f t="shared" si="42"/>
        <v/>
      </c>
      <c r="M665" s="14" t="str">
        <f t="shared" si="43"/>
        <v/>
      </c>
      <c r="N665" s="14" t="str">
        <f t="shared" si="44"/>
        <v/>
      </c>
    </row>
    <row r="666" spans="1:14" x14ac:dyDescent="0.2">
      <c r="A666" s="1" t="str">
        <f t="shared" si="41"/>
        <v/>
      </c>
      <c r="B666" s="9"/>
      <c r="C666" s="10" t="str">
        <f>IF(B666="","",COUNTIF(INDEX($B:$B,5):B666,B666))</f>
        <v/>
      </c>
      <c r="D666" s="11"/>
      <c r="E666" s="6"/>
      <c r="F666" s="6"/>
      <c r="G666" s="6"/>
      <c r="H666" s="9"/>
      <c r="I666" s="6"/>
      <c r="J666" s="12"/>
      <c r="K666" s="13"/>
      <c r="L666" s="14" t="str">
        <f t="shared" si="42"/>
        <v/>
      </c>
      <c r="M666" s="14" t="str">
        <f t="shared" si="43"/>
        <v/>
      </c>
      <c r="N666" s="14" t="str">
        <f t="shared" si="44"/>
        <v/>
      </c>
    </row>
    <row r="667" spans="1:14" x14ac:dyDescent="0.2">
      <c r="A667" s="1" t="str">
        <f t="shared" si="41"/>
        <v/>
      </c>
      <c r="B667" s="9"/>
      <c r="C667" s="10" t="str">
        <f>IF(B667="","",COUNTIF(INDEX($B:$B,5):B667,B667))</f>
        <v/>
      </c>
      <c r="D667" s="11"/>
      <c r="E667" s="6"/>
      <c r="F667" s="6"/>
      <c r="G667" s="6"/>
      <c r="H667" s="9"/>
      <c r="I667" s="6"/>
      <c r="J667" s="12"/>
      <c r="K667" s="13"/>
      <c r="L667" s="14" t="str">
        <f t="shared" si="42"/>
        <v/>
      </c>
      <c r="M667" s="14" t="str">
        <f t="shared" si="43"/>
        <v/>
      </c>
      <c r="N667" s="14" t="str">
        <f t="shared" si="44"/>
        <v/>
      </c>
    </row>
    <row r="668" spans="1:14" x14ac:dyDescent="0.2">
      <c r="A668" s="1" t="str">
        <f t="shared" si="41"/>
        <v/>
      </c>
      <c r="B668" s="9"/>
      <c r="C668" s="10" t="str">
        <f>IF(B668="","",COUNTIF(INDEX($B:$B,5):B668,B668))</f>
        <v/>
      </c>
      <c r="D668" s="11"/>
      <c r="E668" s="6"/>
      <c r="F668" s="6"/>
      <c r="G668" s="6"/>
      <c r="H668" s="9"/>
      <c r="I668" s="6"/>
      <c r="J668" s="12"/>
      <c r="K668" s="13"/>
      <c r="L668" s="14" t="str">
        <f t="shared" si="42"/>
        <v/>
      </c>
      <c r="M668" s="14" t="str">
        <f t="shared" si="43"/>
        <v/>
      </c>
      <c r="N668" s="14" t="str">
        <f t="shared" si="44"/>
        <v/>
      </c>
    </row>
    <row r="669" spans="1:14" x14ac:dyDescent="0.2">
      <c r="A669" s="1" t="str">
        <f t="shared" si="41"/>
        <v/>
      </c>
      <c r="B669" s="9"/>
      <c r="C669" s="10" t="str">
        <f>IF(B669="","",COUNTIF(INDEX($B:$B,5):B669,B669))</f>
        <v/>
      </c>
      <c r="D669" s="11"/>
      <c r="E669" s="6"/>
      <c r="F669" s="6"/>
      <c r="G669" s="6"/>
      <c r="H669" s="9"/>
      <c r="I669" s="6"/>
      <c r="J669" s="12"/>
      <c r="K669" s="13"/>
      <c r="L669" s="14" t="str">
        <f t="shared" si="42"/>
        <v/>
      </c>
      <c r="M669" s="14" t="str">
        <f t="shared" si="43"/>
        <v/>
      </c>
      <c r="N669" s="14" t="str">
        <f t="shared" si="44"/>
        <v/>
      </c>
    </row>
    <row r="670" spans="1:14" x14ac:dyDescent="0.2">
      <c r="A670" s="1" t="str">
        <f t="shared" si="41"/>
        <v/>
      </c>
      <c r="B670" s="9"/>
      <c r="C670" s="10" t="str">
        <f>IF(B670="","",COUNTIF(INDEX($B:$B,5):B670,B670))</f>
        <v/>
      </c>
      <c r="D670" s="11"/>
      <c r="E670" s="6"/>
      <c r="F670" s="6"/>
      <c r="G670" s="6"/>
      <c r="H670" s="9"/>
      <c r="I670" s="6"/>
      <c r="J670" s="12"/>
      <c r="K670" s="13"/>
      <c r="L670" s="14" t="str">
        <f t="shared" si="42"/>
        <v/>
      </c>
      <c r="M670" s="14" t="str">
        <f t="shared" si="43"/>
        <v/>
      </c>
      <c r="N670" s="14" t="str">
        <f t="shared" si="44"/>
        <v/>
      </c>
    </row>
    <row r="671" spans="1:14" x14ac:dyDescent="0.2">
      <c r="A671" s="1" t="str">
        <f t="shared" si="41"/>
        <v/>
      </c>
      <c r="B671" s="9"/>
      <c r="C671" s="10" t="str">
        <f>IF(B671="","",COUNTIF(INDEX($B:$B,5):B671,B671))</f>
        <v/>
      </c>
      <c r="D671" s="11"/>
      <c r="E671" s="6"/>
      <c r="F671" s="6"/>
      <c r="G671" s="6"/>
      <c r="H671" s="9"/>
      <c r="I671" s="6"/>
      <c r="J671" s="12"/>
      <c r="K671" s="13"/>
      <c r="L671" s="14" t="str">
        <f t="shared" si="42"/>
        <v/>
      </c>
      <c r="M671" s="14" t="str">
        <f t="shared" si="43"/>
        <v/>
      </c>
      <c r="N671" s="14" t="str">
        <f t="shared" si="44"/>
        <v/>
      </c>
    </row>
    <row r="672" spans="1:14" x14ac:dyDescent="0.2">
      <c r="A672" s="1" t="str">
        <f t="shared" si="41"/>
        <v/>
      </c>
      <c r="B672" s="9"/>
      <c r="C672" s="10" t="str">
        <f>IF(B672="","",COUNTIF(INDEX($B:$B,5):B672,B672))</f>
        <v/>
      </c>
      <c r="D672" s="11"/>
      <c r="E672" s="6"/>
      <c r="F672" s="6"/>
      <c r="G672" s="6"/>
      <c r="H672" s="9"/>
      <c r="I672" s="6"/>
      <c r="J672" s="12"/>
      <c r="K672" s="13"/>
      <c r="L672" s="14" t="str">
        <f t="shared" si="42"/>
        <v/>
      </c>
      <c r="M672" s="14" t="str">
        <f t="shared" si="43"/>
        <v/>
      </c>
      <c r="N672" s="14" t="str">
        <f t="shared" si="44"/>
        <v/>
      </c>
    </row>
    <row r="673" spans="1:14" x14ac:dyDescent="0.2">
      <c r="A673" s="1" t="str">
        <f t="shared" si="41"/>
        <v/>
      </c>
      <c r="B673" s="9"/>
      <c r="C673" s="10" t="str">
        <f>IF(B673="","",COUNTIF(INDEX($B:$B,5):B673,B673))</f>
        <v/>
      </c>
      <c r="D673" s="11"/>
      <c r="E673" s="6"/>
      <c r="F673" s="6"/>
      <c r="G673" s="6"/>
      <c r="H673" s="9"/>
      <c r="I673" s="6"/>
      <c r="J673" s="12"/>
      <c r="K673" s="13"/>
      <c r="L673" s="14" t="str">
        <f t="shared" si="42"/>
        <v/>
      </c>
      <c r="M673" s="14" t="str">
        <f t="shared" si="43"/>
        <v/>
      </c>
      <c r="N673" s="14" t="str">
        <f t="shared" si="44"/>
        <v/>
      </c>
    </row>
    <row r="674" spans="1:14" x14ac:dyDescent="0.2">
      <c r="A674" s="1" t="str">
        <f t="shared" si="41"/>
        <v/>
      </c>
      <c r="B674" s="9"/>
      <c r="C674" s="10" t="str">
        <f>IF(B674="","",COUNTIF(INDEX($B:$B,5):B674,B674))</f>
        <v/>
      </c>
      <c r="D674" s="11"/>
      <c r="E674" s="6"/>
      <c r="F674" s="6"/>
      <c r="G674" s="6"/>
      <c r="H674" s="9"/>
      <c r="I674" s="6"/>
      <c r="J674" s="12"/>
      <c r="K674" s="13"/>
      <c r="L674" s="14" t="str">
        <f t="shared" si="42"/>
        <v/>
      </c>
      <c r="M674" s="14" t="str">
        <f t="shared" si="43"/>
        <v/>
      </c>
      <c r="N674" s="14" t="str">
        <f t="shared" si="44"/>
        <v/>
      </c>
    </row>
    <row r="675" spans="1:14" x14ac:dyDescent="0.2">
      <c r="A675" s="1" t="str">
        <f t="shared" si="41"/>
        <v/>
      </c>
      <c r="B675" s="9"/>
      <c r="C675" s="10" t="str">
        <f>IF(B675="","",COUNTIF(INDEX($B:$B,5):B675,B675))</f>
        <v/>
      </c>
      <c r="D675" s="11"/>
      <c r="E675" s="6"/>
      <c r="F675" s="6"/>
      <c r="G675" s="6"/>
      <c r="H675" s="9"/>
      <c r="I675" s="6"/>
      <c r="J675" s="12"/>
      <c r="K675" s="13"/>
      <c r="L675" s="14" t="str">
        <f t="shared" si="42"/>
        <v/>
      </c>
      <c r="M675" s="14" t="str">
        <f t="shared" si="43"/>
        <v/>
      </c>
      <c r="N675" s="14" t="str">
        <f t="shared" si="44"/>
        <v/>
      </c>
    </row>
    <row r="676" spans="1:14" x14ac:dyDescent="0.2">
      <c r="A676" s="1" t="str">
        <f t="shared" si="41"/>
        <v/>
      </c>
      <c r="B676" s="9"/>
      <c r="C676" s="10" t="str">
        <f>IF(B676="","",COUNTIF(INDEX($B:$B,5):B676,B676))</f>
        <v/>
      </c>
      <c r="D676" s="11"/>
      <c r="E676" s="6"/>
      <c r="F676" s="6"/>
      <c r="G676" s="6"/>
      <c r="H676" s="9"/>
      <c r="I676" s="6"/>
      <c r="J676" s="12"/>
      <c r="K676" s="13"/>
      <c r="L676" s="14" t="str">
        <f t="shared" si="42"/>
        <v/>
      </c>
      <c r="M676" s="14" t="str">
        <f t="shared" si="43"/>
        <v/>
      </c>
      <c r="N676" s="14" t="str">
        <f t="shared" si="44"/>
        <v/>
      </c>
    </row>
    <row r="677" spans="1:14" x14ac:dyDescent="0.2">
      <c r="A677" s="1" t="str">
        <f t="shared" si="41"/>
        <v/>
      </c>
      <c r="B677" s="9"/>
      <c r="C677" s="10" t="str">
        <f>IF(B677="","",COUNTIF(INDEX($B:$B,5):B677,B677))</f>
        <v/>
      </c>
      <c r="D677" s="11"/>
      <c r="E677" s="6"/>
      <c r="F677" s="6"/>
      <c r="G677" s="6"/>
      <c r="H677" s="9"/>
      <c r="I677" s="6"/>
      <c r="J677" s="12"/>
      <c r="K677" s="13"/>
      <c r="L677" s="14" t="str">
        <f t="shared" si="42"/>
        <v/>
      </c>
      <c r="M677" s="14" t="str">
        <f t="shared" si="43"/>
        <v/>
      </c>
      <c r="N677" s="14" t="str">
        <f t="shared" si="44"/>
        <v/>
      </c>
    </row>
    <row r="678" spans="1:14" x14ac:dyDescent="0.2">
      <c r="A678" s="1" t="str">
        <f t="shared" si="41"/>
        <v/>
      </c>
      <c r="B678" s="9"/>
      <c r="C678" s="10" t="str">
        <f>IF(B678="","",COUNTIF(INDEX($B:$B,5):B678,B678))</f>
        <v/>
      </c>
      <c r="D678" s="11"/>
      <c r="E678" s="6"/>
      <c r="F678" s="6"/>
      <c r="G678" s="6"/>
      <c r="H678" s="9"/>
      <c r="I678" s="6"/>
      <c r="J678" s="12"/>
      <c r="K678" s="13"/>
      <c r="L678" s="14" t="str">
        <f t="shared" si="42"/>
        <v/>
      </c>
      <c r="M678" s="14" t="str">
        <f t="shared" si="43"/>
        <v/>
      </c>
      <c r="N678" s="14" t="str">
        <f t="shared" si="44"/>
        <v/>
      </c>
    </row>
    <row r="679" spans="1:14" x14ac:dyDescent="0.2">
      <c r="A679" s="1" t="str">
        <f t="shared" si="41"/>
        <v/>
      </c>
      <c r="B679" s="9"/>
      <c r="C679" s="10" t="str">
        <f>IF(B679="","",COUNTIF(INDEX($B:$B,5):B679,B679))</f>
        <v/>
      </c>
      <c r="D679" s="11"/>
      <c r="E679" s="6"/>
      <c r="F679" s="6"/>
      <c r="G679" s="6"/>
      <c r="H679" s="9"/>
      <c r="I679" s="6"/>
      <c r="J679" s="12"/>
      <c r="K679" s="13"/>
      <c r="L679" s="14" t="str">
        <f t="shared" si="42"/>
        <v/>
      </c>
      <c r="M679" s="14" t="str">
        <f t="shared" si="43"/>
        <v/>
      </c>
      <c r="N679" s="14" t="str">
        <f t="shared" si="44"/>
        <v/>
      </c>
    </row>
    <row r="680" spans="1:14" x14ac:dyDescent="0.2">
      <c r="A680" s="1" t="str">
        <f t="shared" si="41"/>
        <v/>
      </c>
      <c r="B680" s="9"/>
      <c r="C680" s="10" t="str">
        <f>IF(B680="","",COUNTIF(INDEX($B:$B,5):B680,B680))</f>
        <v/>
      </c>
      <c r="D680" s="11"/>
      <c r="E680" s="6"/>
      <c r="F680" s="6"/>
      <c r="G680" s="6"/>
      <c r="H680" s="9"/>
      <c r="I680" s="6"/>
      <c r="J680" s="12"/>
      <c r="K680" s="13"/>
      <c r="L680" s="14" t="str">
        <f t="shared" si="42"/>
        <v/>
      </c>
      <c r="M680" s="14" t="str">
        <f t="shared" si="43"/>
        <v/>
      </c>
      <c r="N680" s="14" t="str">
        <f t="shared" si="44"/>
        <v/>
      </c>
    </row>
    <row r="681" spans="1:14" x14ac:dyDescent="0.2">
      <c r="A681" s="1" t="str">
        <f t="shared" si="41"/>
        <v/>
      </c>
      <c r="B681" s="9"/>
      <c r="C681" s="10" t="str">
        <f>IF(B681="","",COUNTIF(INDEX($B:$B,5):B681,B681))</f>
        <v/>
      </c>
      <c r="D681" s="11"/>
      <c r="E681" s="6"/>
      <c r="F681" s="6"/>
      <c r="G681" s="6"/>
      <c r="H681" s="9"/>
      <c r="I681" s="6"/>
      <c r="J681" s="12"/>
      <c r="K681" s="13"/>
      <c r="L681" s="14" t="str">
        <f t="shared" si="42"/>
        <v/>
      </c>
      <c r="M681" s="14" t="str">
        <f t="shared" si="43"/>
        <v/>
      </c>
      <c r="N681" s="14" t="str">
        <f t="shared" si="44"/>
        <v/>
      </c>
    </row>
    <row r="682" spans="1:14" x14ac:dyDescent="0.2">
      <c r="A682" s="1" t="str">
        <f t="shared" si="41"/>
        <v/>
      </c>
      <c r="B682" s="9"/>
      <c r="C682" s="10" t="str">
        <f>IF(B682="","",COUNTIF(INDEX($B:$B,5):B682,B682))</f>
        <v/>
      </c>
      <c r="D682" s="11"/>
      <c r="E682" s="6"/>
      <c r="F682" s="6"/>
      <c r="G682" s="6"/>
      <c r="H682" s="9"/>
      <c r="I682" s="6"/>
      <c r="J682" s="12"/>
      <c r="K682" s="13"/>
      <c r="L682" s="14" t="str">
        <f t="shared" si="42"/>
        <v/>
      </c>
      <c r="M682" s="14" t="str">
        <f t="shared" si="43"/>
        <v/>
      </c>
      <c r="N682" s="14" t="str">
        <f t="shared" si="44"/>
        <v/>
      </c>
    </row>
    <row r="683" spans="1:14" x14ac:dyDescent="0.2">
      <c r="A683" s="1" t="str">
        <f t="shared" si="41"/>
        <v/>
      </c>
      <c r="B683" s="9"/>
      <c r="C683" s="10" t="str">
        <f>IF(B683="","",COUNTIF(INDEX($B:$B,5):B683,B683))</f>
        <v/>
      </c>
      <c r="D683" s="11"/>
      <c r="E683" s="6"/>
      <c r="F683" s="6"/>
      <c r="G683" s="6"/>
      <c r="H683" s="9"/>
      <c r="I683" s="6"/>
      <c r="J683" s="12"/>
      <c r="K683" s="13"/>
      <c r="L683" s="14" t="str">
        <f t="shared" si="42"/>
        <v/>
      </c>
      <c r="M683" s="14" t="str">
        <f t="shared" si="43"/>
        <v/>
      </c>
      <c r="N683" s="14" t="str">
        <f t="shared" si="44"/>
        <v/>
      </c>
    </row>
    <row r="684" spans="1:14" x14ac:dyDescent="0.2">
      <c r="A684" s="1" t="str">
        <f t="shared" si="41"/>
        <v/>
      </c>
      <c r="B684" s="9"/>
      <c r="C684" s="10" t="str">
        <f>IF(B684="","",COUNTIF(INDEX($B:$B,5):B684,B684))</f>
        <v/>
      </c>
      <c r="D684" s="11"/>
      <c r="E684" s="6"/>
      <c r="F684" s="6"/>
      <c r="G684" s="6"/>
      <c r="H684" s="9"/>
      <c r="I684" s="6"/>
      <c r="J684" s="12"/>
      <c r="K684" s="13"/>
      <c r="L684" s="14" t="str">
        <f t="shared" si="42"/>
        <v/>
      </c>
      <c r="M684" s="14" t="str">
        <f t="shared" si="43"/>
        <v/>
      </c>
      <c r="N684" s="14" t="str">
        <f t="shared" si="44"/>
        <v/>
      </c>
    </row>
    <row r="685" spans="1:14" x14ac:dyDescent="0.2">
      <c r="A685" s="1" t="str">
        <f t="shared" si="41"/>
        <v/>
      </c>
      <c r="B685" s="9"/>
      <c r="C685" s="10" t="str">
        <f>IF(B685="","",COUNTIF(INDEX($B:$B,5):B685,B685))</f>
        <v/>
      </c>
      <c r="D685" s="11"/>
      <c r="E685" s="6"/>
      <c r="F685" s="6"/>
      <c r="G685" s="6"/>
      <c r="H685" s="9"/>
      <c r="I685" s="6"/>
      <c r="J685" s="12"/>
      <c r="K685" s="13"/>
      <c r="L685" s="14" t="str">
        <f t="shared" si="42"/>
        <v/>
      </c>
      <c r="M685" s="14" t="str">
        <f t="shared" si="43"/>
        <v/>
      </c>
      <c r="N685" s="14" t="str">
        <f t="shared" si="44"/>
        <v/>
      </c>
    </row>
    <row r="686" spans="1:14" x14ac:dyDescent="0.2">
      <c r="A686" s="1" t="str">
        <f t="shared" si="41"/>
        <v/>
      </c>
      <c r="B686" s="9"/>
      <c r="C686" s="10" t="str">
        <f>IF(B686="","",COUNTIF(INDEX($B:$B,5):B686,B686))</f>
        <v/>
      </c>
      <c r="D686" s="11"/>
      <c r="E686" s="6"/>
      <c r="F686" s="6"/>
      <c r="G686" s="6"/>
      <c r="H686" s="9"/>
      <c r="I686" s="6"/>
      <c r="J686" s="12"/>
      <c r="K686" s="13"/>
      <c r="L686" s="14" t="str">
        <f t="shared" si="42"/>
        <v/>
      </c>
      <c r="M686" s="14" t="str">
        <f t="shared" si="43"/>
        <v/>
      </c>
      <c r="N686" s="14" t="str">
        <f t="shared" si="44"/>
        <v/>
      </c>
    </row>
    <row r="687" spans="1:14" x14ac:dyDescent="0.2">
      <c r="A687" s="1" t="str">
        <f t="shared" si="41"/>
        <v/>
      </c>
      <c r="B687" s="9"/>
      <c r="C687" s="10" t="str">
        <f>IF(B687="","",COUNTIF(INDEX($B:$B,5):B687,B687))</f>
        <v/>
      </c>
      <c r="D687" s="11"/>
      <c r="E687" s="6"/>
      <c r="F687" s="6"/>
      <c r="G687" s="6"/>
      <c r="H687" s="9"/>
      <c r="I687" s="6"/>
      <c r="J687" s="12"/>
      <c r="K687" s="13"/>
      <c r="L687" s="14" t="str">
        <f t="shared" si="42"/>
        <v/>
      </c>
      <c r="M687" s="14" t="str">
        <f t="shared" si="43"/>
        <v/>
      </c>
      <c r="N687" s="14" t="str">
        <f t="shared" si="44"/>
        <v/>
      </c>
    </row>
    <row r="688" spans="1:14" x14ac:dyDescent="0.2">
      <c r="A688" s="1" t="str">
        <f t="shared" si="41"/>
        <v/>
      </c>
      <c r="B688" s="9"/>
      <c r="C688" s="10" t="str">
        <f>IF(B688="","",COUNTIF(INDEX($B:$B,5):B688,B688))</f>
        <v/>
      </c>
      <c r="D688" s="11"/>
      <c r="E688" s="6"/>
      <c r="F688" s="6"/>
      <c r="G688" s="6"/>
      <c r="H688" s="9"/>
      <c r="I688" s="6"/>
      <c r="J688" s="12"/>
      <c r="K688" s="13"/>
      <c r="L688" s="14" t="str">
        <f t="shared" si="42"/>
        <v/>
      </c>
      <c r="M688" s="14" t="str">
        <f t="shared" si="43"/>
        <v/>
      </c>
      <c r="N688" s="14" t="str">
        <f t="shared" si="44"/>
        <v/>
      </c>
    </row>
    <row r="689" spans="1:14" x14ac:dyDescent="0.2">
      <c r="A689" s="1" t="str">
        <f t="shared" si="41"/>
        <v/>
      </c>
      <c r="B689" s="9"/>
      <c r="C689" s="10" t="str">
        <f>IF(B689="","",COUNTIF(INDEX($B:$B,5):B689,B689))</f>
        <v/>
      </c>
      <c r="D689" s="11"/>
      <c r="E689" s="6"/>
      <c r="F689" s="6"/>
      <c r="G689" s="6"/>
      <c r="H689" s="9"/>
      <c r="I689" s="6"/>
      <c r="J689" s="12"/>
      <c r="K689" s="13"/>
      <c r="L689" s="14" t="str">
        <f t="shared" si="42"/>
        <v/>
      </c>
      <c r="M689" s="14" t="str">
        <f t="shared" si="43"/>
        <v/>
      </c>
      <c r="N689" s="14" t="str">
        <f t="shared" si="44"/>
        <v/>
      </c>
    </row>
    <row r="690" spans="1:14" x14ac:dyDescent="0.2">
      <c r="A690" s="1" t="str">
        <f t="shared" si="41"/>
        <v/>
      </c>
      <c r="B690" s="9"/>
      <c r="C690" s="10" t="str">
        <f>IF(B690="","",COUNTIF(INDEX($B:$B,5):B690,B690))</f>
        <v/>
      </c>
      <c r="D690" s="11"/>
      <c r="E690" s="6"/>
      <c r="F690" s="6"/>
      <c r="G690" s="6"/>
      <c r="H690" s="9"/>
      <c r="I690" s="6"/>
      <c r="J690" s="12"/>
      <c r="K690" s="13"/>
      <c r="L690" s="14" t="str">
        <f t="shared" si="42"/>
        <v/>
      </c>
      <c r="M690" s="14" t="str">
        <f t="shared" si="43"/>
        <v/>
      </c>
      <c r="N690" s="14" t="str">
        <f t="shared" si="44"/>
        <v/>
      </c>
    </row>
    <row r="691" spans="1:14" x14ac:dyDescent="0.2">
      <c r="A691" s="1" t="str">
        <f t="shared" si="41"/>
        <v/>
      </c>
      <c r="B691" s="9"/>
      <c r="C691" s="10" t="str">
        <f>IF(B691="","",COUNTIF(INDEX($B:$B,5):B691,B691))</f>
        <v/>
      </c>
      <c r="D691" s="11"/>
      <c r="E691" s="6"/>
      <c r="F691" s="6"/>
      <c r="G691" s="6"/>
      <c r="H691" s="9"/>
      <c r="I691" s="6"/>
      <c r="J691" s="12"/>
      <c r="K691" s="13"/>
      <c r="L691" s="14" t="str">
        <f t="shared" si="42"/>
        <v/>
      </c>
      <c r="M691" s="14" t="str">
        <f t="shared" si="43"/>
        <v/>
      </c>
      <c r="N691" s="14" t="str">
        <f t="shared" si="44"/>
        <v/>
      </c>
    </row>
    <row r="692" spans="1:14" x14ac:dyDescent="0.2">
      <c r="A692" s="1" t="str">
        <f t="shared" si="41"/>
        <v/>
      </c>
      <c r="B692" s="9"/>
      <c r="C692" s="10" t="str">
        <f>IF(B692="","",COUNTIF(INDEX($B:$B,5):B692,B692))</f>
        <v/>
      </c>
      <c r="D692" s="11"/>
      <c r="E692" s="6"/>
      <c r="F692" s="6"/>
      <c r="G692" s="6"/>
      <c r="H692" s="9"/>
      <c r="I692" s="6"/>
      <c r="J692" s="12"/>
      <c r="K692" s="13"/>
      <c r="L692" s="14" t="str">
        <f t="shared" si="42"/>
        <v/>
      </c>
      <c r="M692" s="14" t="str">
        <f t="shared" si="43"/>
        <v/>
      </c>
      <c r="N692" s="14" t="str">
        <f t="shared" si="44"/>
        <v/>
      </c>
    </row>
    <row r="693" spans="1:14" x14ac:dyDescent="0.2">
      <c r="A693" s="1" t="str">
        <f t="shared" si="41"/>
        <v/>
      </c>
      <c r="B693" s="9"/>
      <c r="C693" s="10" t="str">
        <f>IF(B693="","",COUNTIF(INDEX($B:$B,5):B693,B693))</f>
        <v/>
      </c>
      <c r="D693" s="11"/>
      <c r="E693" s="6"/>
      <c r="F693" s="6"/>
      <c r="G693" s="6"/>
      <c r="H693" s="9"/>
      <c r="I693" s="6"/>
      <c r="J693" s="12"/>
      <c r="K693" s="13"/>
      <c r="L693" s="14" t="str">
        <f t="shared" si="42"/>
        <v/>
      </c>
      <c r="M693" s="14" t="str">
        <f t="shared" si="43"/>
        <v/>
      </c>
      <c r="N693" s="14" t="str">
        <f t="shared" si="44"/>
        <v/>
      </c>
    </row>
    <row r="694" spans="1:14" x14ac:dyDescent="0.2">
      <c r="A694" s="1" t="str">
        <f t="shared" si="41"/>
        <v/>
      </c>
      <c r="B694" s="9"/>
      <c r="C694" s="10" t="str">
        <f>IF(B694="","",COUNTIF(INDEX($B:$B,5):B694,B694))</f>
        <v/>
      </c>
      <c r="D694" s="11"/>
      <c r="E694" s="6"/>
      <c r="F694" s="6"/>
      <c r="G694" s="6"/>
      <c r="H694" s="9"/>
      <c r="I694" s="6"/>
      <c r="J694" s="12"/>
      <c r="K694" s="13"/>
      <c r="L694" s="14" t="str">
        <f t="shared" si="42"/>
        <v/>
      </c>
      <c r="M694" s="14" t="str">
        <f t="shared" si="43"/>
        <v/>
      </c>
      <c r="N694" s="14" t="str">
        <f t="shared" si="44"/>
        <v/>
      </c>
    </row>
    <row r="695" spans="1:14" x14ac:dyDescent="0.2">
      <c r="A695" s="1" t="str">
        <f t="shared" si="41"/>
        <v/>
      </c>
      <c r="B695" s="9"/>
      <c r="C695" s="10" t="str">
        <f>IF(B695="","",COUNTIF(INDEX($B:$B,5):B695,B695))</f>
        <v/>
      </c>
      <c r="D695" s="11"/>
      <c r="E695" s="6"/>
      <c r="F695" s="6"/>
      <c r="G695" s="6"/>
      <c r="H695" s="9"/>
      <c r="I695" s="6"/>
      <c r="J695" s="12"/>
      <c r="K695" s="13"/>
      <c r="L695" s="14" t="str">
        <f t="shared" si="42"/>
        <v/>
      </c>
      <c r="M695" s="14" t="str">
        <f t="shared" si="43"/>
        <v/>
      </c>
      <c r="N695" s="14" t="str">
        <f t="shared" si="44"/>
        <v/>
      </c>
    </row>
    <row r="696" spans="1:14" x14ac:dyDescent="0.2">
      <c r="A696" s="1" t="str">
        <f t="shared" si="41"/>
        <v/>
      </c>
      <c r="B696" s="9"/>
      <c r="C696" s="10" t="str">
        <f>IF(B696="","",COUNTIF(INDEX($B:$B,5):B696,B696))</f>
        <v/>
      </c>
      <c r="D696" s="11"/>
      <c r="E696" s="6"/>
      <c r="F696" s="6"/>
      <c r="G696" s="6"/>
      <c r="H696" s="9"/>
      <c r="I696" s="6"/>
      <c r="J696" s="12"/>
      <c r="K696" s="13"/>
      <c r="L696" s="14" t="str">
        <f t="shared" si="42"/>
        <v/>
      </c>
      <c r="M696" s="14" t="str">
        <f t="shared" si="43"/>
        <v/>
      </c>
      <c r="N696" s="14" t="str">
        <f t="shared" si="44"/>
        <v/>
      </c>
    </row>
    <row r="697" spans="1:14" x14ac:dyDescent="0.2">
      <c r="A697" s="1" t="str">
        <f t="shared" si="41"/>
        <v/>
      </c>
      <c r="B697" s="9"/>
      <c r="C697" s="10" t="str">
        <f>IF(B697="","",COUNTIF(INDEX($B:$B,5):B697,B697))</f>
        <v/>
      </c>
      <c r="D697" s="11"/>
      <c r="E697" s="6"/>
      <c r="F697" s="6"/>
      <c r="G697" s="6"/>
      <c r="H697" s="9"/>
      <c r="I697" s="6"/>
      <c r="J697" s="12"/>
      <c r="K697" s="13"/>
      <c r="L697" s="14" t="str">
        <f t="shared" si="42"/>
        <v/>
      </c>
      <c r="M697" s="14" t="str">
        <f t="shared" si="43"/>
        <v/>
      </c>
      <c r="N697" s="14" t="str">
        <f t="shared" si="44"/>
        <v/>
      </c>
    </row>
    <row r="698" spans="1:14" x14ac:dyDescent="0.2">
      <c r="A698" s="1" t="str">
        <f t="shared" si="41"/>
        <v/>
      </c>
      <c r="B698" s="9"/>
      <c r="C698" s="10" t="str">
        <f>IF(B698="","",COUNTIF(INDEX($B:$B,5):B698,B698))</f>
        <v/>
      </c>
      <c r="D698" s="11"/>
      <c r="E698" s="6"/>
      <c r="F698" s="6"/>
      <c r="G698" s="6"/>
      <c r="H698" s="9"/>
      <c r="I698" s="6"/>
      <c r="J698" s="12"/>
      <c r="K698" s="13"/>
      <c r="L698" s="14" t="str">
        <f t="shared" si="42"/>
        <v/>
      </c>
      <c r="M698" s="14" t="str">
        <f t="shared" si="43"/>
        <v/>
      </c>
      <c r="N698" s="14" t="str">
        <f t="shared" si="44"/>
        <v/>
      </c>
    </row>
    <row r="699" spans="1:14" x14ac:dyDescent="0.2">
      <c r="A699" s="1" t="str">
        <f t="shared" si="41"/>
        <v/>
      </c>
      <c r="B699" s="9"/>
      <c r="C699" s="10" t="str">
        <f>IF(B699="","",COUNTIF(INDEX($B:$B,5):B699,B699))</f>
        <v/>
      </c>
      <c r="D699" s="11"/>
      <c r="E699" s="6"/>
      <c r="F699" s="6"/>
      <c r="G699" s="6"/>
      <c r="H699" s="9"/>
      <c r="I699" s="6"/>
      <c r="J699" s="12"/>
      <c r="K699" s="13"/>
      <c r="L699" s="14" t="str">
        <f t="shared" si="42"/>
        <v/>
      </c>
      <c r="M699" s="14" t="str">
        <f t="shared" si="43"/>
        <v/>
      </c>
      <c r="N699" s="14" t="str">
        <f t="shared" si="44"/>
        <v/>
      </c>
    </row>
    <row r="700" spans="1:14" x14ac:dyDescent="0.2">
      <c r="A700" s="1" t="str">
        <f t="shared" si="41"/>
        <v/>
      </c>
      <c r="B700" s="9"/>
      <c r="C700" s="10" t="str">
        <f>IF(B700="","",COUNTIF(INDEX($B:$B,5):B700,B700))</f>
        <v/>
      </c>
      <c r="D700" s="11"/>
      <c r="E700" s="6"/>
      <c r="F700" s="6"/>
      <c r="G700" s="6"/>
      <c r="H700" s="9"/>
      <c r="I700" s="6"/>
      <c r="J700" s="12"/>
      <c r="K700" s="13"/>
      <c r="L700" s="14" t="str">
        <f t="shared" si="42"/>
        <v/>
      </c>
      <c r="M700" s="14" t="str">
        <f t="shared" si="43"/>
        <v/>
      </c>
      <c r="N700" s="14" t="str">
        <f t="shared" si="44"/>
        <v/>
      </c>
    </row>
    <row r="701" spans="1:14" x14ac:dyDescent="0.2">
      <c r="A701" s="1" t="str">
        <f t="shared" si="41"/>
        <v/>
      </c>
      <c r="B701" s="9"/>
      <c r="C701" s="10" t="str">
        <f>IF(B701="","",COUNTIF(INDEX($B:$B,5):B701,B701))</f>
        <v/>
      </c>
      <c r="D701" s="11"/>
      <c r="E701" s="6"/>
      <c r="F701" s="6"/>
      <c r="G701" s="6"/>
      <c r="H701" s="9"/>
      <c r="I701" s="6"/>
      <c r="J701" s="12"/>
      <c r="K701" s="13"/>
      <c r="L701" s="14" t="str">
        <f t="shared" si="42"/>
        <v/>
      </c>
      <c r="M701" s="14" t="str">
        <f t="shared" si="43"/>
        <v/>
      </c>
      <c r="N701" s="14" t="str">
        <f t="shared" si="44"/>
        <v/>
      </c>
    </row>
    <row r="702" spans="1:14" x14ac:dyDescent="0.2">
      <c r="A702" s="1" t="str">
        <f t="shared" si="41"/>
        <v/>
      </c>
      <c r="B702" s="9"/>
      <c r="C702" s="10" t="str">
        <f>IF(B702="","",COUNTIF(INDEX($B:$B,5):B702,B702))</f>
        <v/>
      </c>
      <c r="D702" s="11"/>
      <c r="E702" s="6"/>
      <c r="F702" s="6"/>
      <c r="G702" s="6"/>
      <c r="H702" s="9"/>
      <c r="I702" s="6"/>
      <c r="J702" s="12"/>
      <c r="K702" s="13"/>
      <c r="L702" s="14" t="str">
        <f t="shared" si="42"/>
        <v/>
      </c>
      <c r="M702" s="14" t="str">
        <f t="shared" si="43"/>
        <v/>
      </c>
      <c r="N702" s="14" t="str">
        <f t="shared" si="44"/>
        <v/>
      </c>
    </row>
    <row r="703" spans="1:14" x14ac:dyDescent="0.2">
      <c r="A703" s="1" t="str">
        <f t="shared" si="41"/>
        <v/>
      </c>
      <c r="B703" s="9"/>
      <c r="C703" s="10" t="str">
        <f>IF(B703="","",COUNTIF(INDEX($B:$B,5):B703,B703))</f>
        <v/>
      </c>
      <c r="D703" s="11"/>
      <c r="E703" s="6"/>
      <c r="F703" s="6"/>
      <c r="G703" s="6"/>
      <c r="H703" s="9"/>
      <c r="I703" s="6"/>
      <c r="J703" s="12"/>
      <c r="K703" s="13"/>
      <c r="L703" s="14" t="str">
        <f t="shared" si="42"/>
        <v/>
      </c>
      <c r="M703" s="14" t="str">
        <f t="shared" si="43"/>
        <v/>
      </c>
      <c r="N703" s="14" t="str">
        <f t="shared" si="44"/>
        <v/>
      </c>
    </row>
    <row r="704" spans="1:14" x14ac:dyDescent="0.2">
      <c r="A704" s="1" t="str">
        <f t="shared" si="41"/>
        <v/>
      </c>
      <c r="B704" s="9"/>
      <c r="C704" s="10" t="str">
        <f>IF(B704="","",COUNTIF(INDEX($B:$B,5):B704,B704))</f>
        <v/>
      </c>
      <c r="D704" s="11"/>
      <c r="E704" s="6"/>
      <c r="F704" s="6"/>
      <c r="G704" s="6"/>
      <c r="H704" s="9"/>
      <c r="I704" s="6"/>
      <c r="J704" s="12"/>
      <c r="K704" s="13"/>
      <c r="L704" s="14" t="str">
        <f t="shared" si="42"/>
        <v/>
      </c>
      <c r="M704" s="14" t="str">
        <f t="shared" si="43"/>
        <v/>
      </c>
      <c r="N704" s="14" t="str">
        <f t="shared" si="44"/>
        <v/>
      </c>
    </row>
    <row r="705" spans="1:14" x14ac:dyDescent="0.2">
      <c r="A705" s="1" t="str">
        <f t="shared" si="41"/>
        <v/>
      </c>
      <c r="B705" s="9"/>
      <c r="C705" s="10" t="str">
        <f>IF(B705="","",COUNTIF(INDEX($B:$B,5):B705,B705))</f>
        <v/>
      </c>
      <c r="D705" s="11"/>
      <c r="E705" s="6"/>
      <c r="F705" s="6"/>
      <c r="G705" s="6"/>
      <c r="H705" s="9"/>
      <c r="I705" s="6"/>
      <c r="J705" s="12"/>
      <c r="K705" s="13"/>
      <c r="L705" s="14" t="str">
        <f t="shared" si="42"/>
        <v/>
      </c>
      <c r="M705" s="14" t="str">
        <f t="shared" si="43"/>
        <v/>
      </c>
      <c r="N705" s="14" t="str">
        <f t="shared" si="44"/>
        <v/>
      </c>
    </row>
    <row r="706" spans="1:14" x14ac:dyDescent="0.2">
      <c r="A706" s="1" t="str">
        <f t="shared" si="41"/>
        <v/>
      </c>
      <c r="B706" s="9"/>
      <c r="C706" s="10" t="str">
        <f>IF(B706="","",COUNTIF(INDEX($B:$B,5):B706,B706))</f>
        <v/>
      </c>
      <c r="D706" s="11"/>
      <c r="E706" s="6"/>
      <c r="F706" s="6"/>
      <c r="G706" s="6"/>
      <c r="H706" s="9"/>
      <c r="I706" s="6"/>
      <c r="J706" s="12"/>
      <c r="K706" s="13"/>
      <c r="L706" s="14" t="str">
        <f t="shared" si="42"/>
        <v/>
      </c>
      <c r="M706" s="14" t="str">
        <f t="shared" si="43"/>
        <v/>
      </c>
      <c r="N706" s="14" t="str">
        <f t="shared" si="44"/>
        <v/>
      </c>
    </row>
    <row r="707" spans="1:14" x14ac:dyDescent="0.2">
      <c r="A707" s="1" t="str">
        <f t="shared" si="41"/>
        <v/>
      </c>
      <c r="B707" s="9"/>
      <c r="C707" s="10" t="str">
        <f>IF(B707="","",COUNTIF(INDEX($B:$B,5):B707,B707))</f>
        <v/>
      </c>
      <c r="D707" s="11"/>
      <c r="E707" s="6"/>
      <c r="F707" s="6"/>
      <c r="G707" s="6"/>
      <c r="H707" s="9"/>
      <c r="I707" s="6"/>
      <c r="J707" s="12"/>
      <c r="K707" s="13"/>
      <c r="L707" s="14" t="str">
        <f t="shared" si="42"/>
        <v/>
      </c>
      <c r="M707" s="14" t="str">
        <f t="shared" si="43"/>
        <v/>
      </c>
      <c r="N707" s="14" t="str">
        <f t="shared" si="44"/>
        <v/>
      </c>
    </row>
    <row r="708" spans="1:14" x14ac:dyDescent="0.2">
      <c r="A708" s="1" t="str">
        <f t="shared" si="41"/>
        <v/>
      </c>
      <c r="B708" s="9"/>
      <c r="C708" s="10" t="str">
        <f>IF(B708="","",COUNTIF(INDEX($B:$B,5):B708,B708))</f>
        <v/>
      </c>
      <c r="D708" s="11"/>
      <c r="E708" s="6"/>
      <c r="F708" s="6"/>
      <c r="G708" s="6"/>
      <c r="H708" s="9"/>
      <c r="I708" s="6"/>
      <c r="J708" s="12"/>
      <c r="K708" s="13"/>
      <c r="L708" s="14" t="str">
        <f t="shared" si="42"/>
        <v/>
      </c>
      <c r="M708" s="14" t="str">
        <f t="shared" si="43"/>
        <v/>
      </c>
      <c r="N708" s="14" t="str">
        <f t="shared" si="44"/>
        <v/>
      </c>
    </row>
    <row r="709" spans="1:14" x14ac:dyDescent="0.2">
      <c r="A709" s="1" t="str">
        <f t="shared" ref="A709:A772" si="45">IF(B709="","",B709&amp;"|"&amp;C709)</f>
        <v/>
      </c>
      <c r="B709" s="9"/>
      <c r="C709" s="10" t="str">
        <f>IF(B709="","",COUNTIF(INDEX($B:$B,5):B709,B709))</f>
        <v/>
      </c>
      <c r="D709" s="11"/>
      <c r="E709" s="6"/>
      <c r="F709" s="6"/>
      <c r="G709" s="6"/>
      <c r="H709" s="9"/>
      <c r="I709" s="6"/>
      <c r="J709" s="12"/>
      <c r="K709" s="13"/>
      <c r="L709" s="14" t="str">
        <f t="shared" ref="L709:L772" si="46">IF(OR(I709="",J709=""),"",ROUND(I709*J709,2))</f>
        <v/>
      </c>
      <c r="M709" s="14" t="str">
        <f t="shared" ref="M709:M772" si="47">IF(L709="","",ROUND(L709*K709,2))</f>
        <v/>
      </c>
      <c r="N709" s="14" t="str">
        <f t="shared" ref="N709:N772" si="48">IF(L709="","",L709+M709)</f>
        <v/>
      </c>
    </row>
    <row r="710" spans="1:14" x14ac:dyDescent="0.2">
      <c r="A710" s="1" t="str">
        <f t="shared" si="45"/>
        <v/>
      </c>
      <c r="B710" s="9"/>
      <c r="C710" s="10" t="str">
        <f>IF(B710="","",COUNTIF(INDEX($B:$B,5):B710,B710))</f>
        <v/>
      </c>
      <c r="D710" s="11"/>
      <c r="E710" s="6"/>
      <c r="F710" s="6"/>
      <c r="G710" s="6"/>
      <c r="H710" s="9"/>
      <c r="I710" s="6"/>
      <c r="J710" s="12"/>
      <c r="K710" s="13"/>
      <c r="L710" s="14" t="str">
        <f t="shared" si="46"/>
        <v/>
      </c>
      <c r="M710" s="14" t="str">
        <f t="shared" si="47"/>
        <v/>
      </c>
      <c r="N710" s="14" t="str">
        <f t="shared" si="48"/>
        <v/>
      </c>
    </row>
    <row r="711" spans="1:14" x14ac:dyDescent="0.2">
      <c r="A711" s="1" t="str">
        <f t="shared" si="45"/>
        <v/>
      </c>
      <c r="B711" s="9"/>
      <c r="C711" s="10" t="str">
        <f>IF(B711="","",COUNTIF(INDEX($B:$B,5):B711,B711))</f>
        <v/>
      </c>
      <c r="D711" s="11"/>
      <c r="E711" s="6"/>
      <c r="F711" s="6"/>
      <c r="G711" s="6"/>
      <c r="H711" s="9"/>
      <c r="I711" s="6"/>
      <c r="J711" s="12"/>
      <c r="K711" s="13"/>
      <c r="L711" s="14" t="str">
        <f t="shared" si="46"/>
        <v/>
      </c>
      <c r="M711" s="14" t="str">
        <f t="shared" si="47"/>
        <v/>
      </c>
      <c r="N711" s="14" t="str">
        <f t="shared" si="48"/>
        <v/>
      </c>
    </row>
    <row r="712" spans="1:14" x14ac:dyDescent="0.2">
      <c r="A712" s="1" t="str">
        <f t="shared" si="45"/>
        <v/>
      </c>
      <c r="B712" s="9"/>
      <c r="C712" s="10" t="str">
        <f>IF(B712="","",COUNTIF(INDEX($B:$B,5):B712,B712))</f>
        <v/>
      </c>
      <c r="D712" s="11"/>
      <c r="E712" s="6"/>
      <c r="F712" s="6"/>
      <c r="G712" s="6"/>
      <c r="H712" s="9"/>
      <c r="I712" s="6"/>
      <c r="J712" s="12"/>
      <c r="K712" s="13"/>
      <c r="L712" s="14" t="str">
        <f t="shared" si="46"/>
        <v/>
      </c>
      <c r="M712" s="14" t="str">
        <f t="shared" si="47"/>
        <v/>
      </c>
      <c r="N712" s="14" t="str">
        <f t="shared" si="48"/>
        <v/>
      </c>
    </row>
    <row r="713" spans="1:14" x14ac:dyDescent="0.2">
      <c r="A713" s="1" t="str">
        <f t="shared" si="45"/>
        <v/>
      </c>
      <c r="B713" s="9"/>
      <c r="C713" s="10" t="str">
        <f>IF(B713="","",COUNTIF(INDEX($B:$B,5):B713,B713))</f>
        <v/>
      </c>
      <c r="D713" s="11"/>
      <c r="E713" s="6"/>
      <c r="F713" s="6"/>
      <c r="G713" s="6"/>
      <c r="H713" s="9"/>
      <c r="I713" s="6"/>
      <c r="J713" s="12"/>
      <c r="K713" s="13"/>
      <c r="L713" s="14" t="str">
        <f t="shared" si="46"/>
        <v/>
      </c>
      <c r="M713" s="14" t="str">
        <f t="shared" si="47"/>
        <v/>
      </c>
      <c r="N713" s="14" t="str">
        <f t="shared" si="48"/>
        <v/>
      </c>
    </row>
    <row r="714" spans="1:14" x14ac:dyDescent="0.2">
      <c r="A714" s="1" t="str">
        <f t="shared" si="45"/>
        <v/>
      </c>
      <c r="B714" s="9"/>
      <c r="C714" s="10" t="str">
        <f>IF(B714="","",COUNTIF(INDEX($B:$B,5):B714,B714))</f>
        <v/>
      </c>
      <c r="D714" s="11"/>
      <c r="E714" s="6"/>
      <c r="F714" s="6"/>
      <c r="G714" s="6"/>
      <c r="H714" s="9"/>
      <c r="I714" s="6"/>
      <c r="J714" s="12"/>
      <c r="K714" s="13"/>
      <c r="L714" s="14" t="str">
        <f t="shared" si="46"/>
        <v/>
      </c>
      <c r="M714" s="14" t="str">
        <f t="shared" si="47"/>
        <v/>
      </c>
      <c r="N714" s="14" t="str">
        <f t="shared" si="48"/>
        <v/>
      </c>
    </row>
    <row r="715" spans="1:14" x14ac:dyDescent="0.2">
      <c r="A715" s="1" t="str">
        <f t="shared" si="45"/>
        <v/>
      </c>
      <c r="B715" s="9"/>
      <c r="C715" s="10" t="str">
        <f>IF(B715="","",COUNTIF(INDEX($B:$B,5):B715,B715))</f>
        <v/>
      </c>
      <c r="D715" s="11"/>
      <c r="E715" s="6"/>
      <c r="F715" s="6"/>
      <c r="G715" s="6"/>
      <c r="H715" s="9"/>
      <c r="I715" s="6"/>
      <c r="J715" s="12"/>
      <c r="K715" s="13"/>
      <c r="L715" s="14" t="str">
        <f t="shared" si="46"/>
        <v/>
      </c>
      <c r="M715" s="14" t="str">
        <f t="shared" si="47"/>
        <v/>
      </c>
      <c r="N715" s="14" t="str">
        <f t="shared" si="48"/>
        <v/>
      </c>
    </row>
    <row r="716" spans="1:14" x14ac:dyDescent="0.2">
      <c r="A716" s="1" t="str">
        <f t="shared" si="45"/>
        <v/>
      </c>
      <c r="B716" s="9"/>
      <c r="C716" s="10" t="str">
        <f>IF(B716="","",COUNTIF(INDEX($B:$B,5):B716,B716))</f>
        <v/>
      </c>
      <c r="D716" s="11"/>
      <c r="E716" s="6"/>
      <c r="F716" s="6"/>
      <c r="G716" s="6"/>
      <c r="H716" s="9"/>
      <c r="I716" s="6"/>
      <c r="J716" s="12"/>
      <c r="K716" s="13"/>
      <c r="L716" s="14" t="str">
        <f t="shared" si="46"/>
        <v/>
      </c>
      <c r="M716" s="14" t="str">
        <f t="shared" si="47"/>
        <v/>
      </c>
      <c r="N716" s="14" t="str">
        <f t="shared" si="48"/>
        <v/>
      </c>
    </row>
    <row r="717" spans="1:14" x14ac:dyDescent="0.2">
      <c r="A717" s="1" t="str">
        <f t="shared" si="45"/>
        <v/>
      </c>
      <c r="B717" s="9"/>
      <c r="C717" s="10" t="str">
        <f>IF(B717="","",COUNTIF(INDEX($B:$B,5):B717,B717))</f>
        <v/>
      </c>
      <c r="D717" s="11"/>
      <c r="E717" s="6"/>
      <c r="F717" s="6"/>
      <c r="G717" s="6"/>
      <c r="H717" s="9"/>
      <c r="I717" s="6"/>
      <c r="J717" s="12"/>
      <c r="K717" s="13"/>
      <c r="L717" s="14" t="str">
        <f t="shared" si="46"/>
        <v/>
      </c>
      <c r="M717" s="14" t="str">
        <f t="shared" si="47"/>
        <v/>
      </c>
      <c r="N717" s="14" t="str">
        <f t="shared" si="48"/>
        <v/>
      </c>
    </row>
    <row r="718" spans="1:14" x14ac:dyDescent="0.2">
      <c r="A718" s="1" t="str">
        <f t="shared" si="45"/>
        <v/>
      </c>
      <c r="B718" s="9"/>
      <c r="C718" s="10" t="str">
        <f>IF(B718="","",COUNTIF(INDEX($B:$B,5):B718,B718))</f>
        <v/>
      </c>
      <c r="D718" s="11"/>
      <c r="E718" s="6"/>
      <c r="F718" s="6"/>
      <c r="G718" s="6"/>
      <c r="H718" s="9"/>
      <c r="I718" s="6"/>
      <c r="J718" s="12"/>
      <c r="K718" s="13"/>
      <c r="L718" s="14" t="str">
        <f t="shared" si="46"/>
        <v/>
      </c>
      <c r="M718" s="14" t="str">
        <f t="shared" si="47"/>
        <v/>
      </c>
      <c r="N718" s="14" t="str">
        <f t="shared" si="48"/>
        <v/>
      </c>
    </row>
    <row r="719" spans="1:14" x14ac:dyDescent="0.2">
      <c r="A719" s="1" t="str">
        <f t="shared" si="45"/>
        <v/>
      </c>
      <c r="B719" s="9"/>
      <c r="C719" s="10" t="str">
        <f>IF(B719="","",COUNTIF(INDEX($B:$B,5):B719,B719))</f>
        <v/>
      </c>
      <c r="D719" s="11"/>
      <c r="E719" s="6"/>
      <c r="F719" s="6"/>
      <c r="G719" s="6"/>
      <c r="H719" s="9"/>
      <c r="I719" s="6"/>
      <c r="J719" s="12"/>
      <c r="K719" s="13"/>
      <c r="L719" s="14" t="str">
        <f t="shared" si="46"/>
        <v/>
      </c>
      <c r="M719" s="14" t="str">
        <f t="shared" si="47"/>
        <v/>
      </c>
      <c r="N719" s="14" t="str">
        <f t="shared" si="48"/>
        <v/>
      </c>
    </row>
    <row r="720" spans="1:14" x14ac:dyDescent="0.2">
      <c r="A720" s="1" t="str">
        <f t="shared" si="45"/>
        <v/>
      </c>
      <c r="B720" s="9"/>
      <c r="C720" s="10" t="str">
        <f>IF(B720="","",COUNTIF(INDEX($B:$B,5):B720,B720))</f>
        <v/>
      </c>
      <c r="D720" s="11"/>
      <c r="E720" s="6"/>
      <c r="F720" s="6"/>
      <c r="G720" s="6"/>
      <c r="H720" s="9"/>
      <c r="I720" s="6"/>
      <c r="J720" s="12"/>
      <c r="K720" s="13"/>
      <c r="L720" s="14" t="str">
        <f t="shared" si="46"/>
        <v/>
      </c>
      <c r="M720" s="14" t="str">
        <f t="shared" si="47"/>
        <v/>
      </c>
      <c r="N720" s="14" t="str">
        <f t="shared" si="48"/>
        <v/>
      </c>
    </row>
    <row r="721" spans="1:14" x14ac:dyDescent="0.2">
      <c r="A721" s="1" t="str">
        <f t="shared" si="45"/>
        <v/>
      </c>
      <c r="B721" s="9"/>
      <c r="C721" s="10" t="str">
        <f>IF(B721="","",COUNTIF(INDEX($B:$B,5):B721,B721))</f>
        <v/>
      </c>
      <c r="D721" s="11"/>
      <c r="E721" s="6"/>
      <c r="F721" s="6"/>
      <c r="G721" s="6"/>
      <c r="H721" s="9"/>
      <c r="I721" s="6"/>
      <c r="J721" s="12"/>
      <c r="K721" s="13"/>
      <c r="L721" s="14" t="str">
        <f t="shared" si="46"/>
        <v/>
      </c>
      <c r="M721" s="14" t="str">
        <f t="shared" si="47"/>
        <v/>
      </c>
      <c r="N721" s="14" t="str">
        <f t="shared" si="48"/>
        <v/>
      </c>
    </row>
    <row r="722" spans="1:14" x14ac:dyDescent="0.2">
      <c r="A722" s="1" t="str">
        <f t="shared" si="45"/>
        <v/>
      </c>
      <c r="B722" s="9"/>
      <c r="C722" s="10" t="str">
        <f>IF(B722="","",COUNTIF(INDEX($B:$B,5):B722,B722))</f>
        <v/>
      </c>
      <c r="D722" s="11"/>
      <c r="E722" s="6"/>
      <c r="F722" s="6"/>
      <c r="G722" s="6"/>
      <c r="H722" s="9"/>
      <c r="I722" s="6"/>
      <c r="J722" s="12"/>
      <c r="K722" s="13"/>
      <c r="L722" s="14" t="str">
        <f t="shared" si="46"/>
        <v/>
      </c>
      <c r="M722" s="14" t="str">
        <f t="shared" si="47"/>
        <v/>
      </c>
      <c r="N722" s="14" t="str">
        <f t="shared" si="48"/>
        <v/>
      </c>
    </row>
    <row r="723" spans="1:14" x14ac:dyDescent="0.2">
      <c r="A723" s="1" t="str">
        <f t="shared" si="45"/>
        <v/>
      </c>
      <c r="B723" s="9"/>
      <c r="C723" s="10" t="str">
        <f>IF(B723="","",COUNTIF(INDEX($B:$B,5):B723,B723))</f>
        <v/>
      </c>
      <c r="D723" s="11"/>
      <c r="E723" s="6"/>
      <c r="F723" s="6"/>
      <c r="G723" s="6"/>
      <c r="H723" s="9"/>
      <c r="I723" s="6"/>
      <c r="J723" s="12"/>
      <c r="K723" s="13"/>
      <c r="L723" s="14" t="str">
        <f t="shared" si="46"/>
        <v/>
      </c>
      <c r="M723" s="14" t="str">
        <f t="shared" si="47"/>
        <v/>
      </c>
      <c r="N723" s="14" t="str">
        <f t="shared" si="48"/>
        <v/>
      </c>
    </row>
    <row r="724" spans="1:14" x14ac:dyDescent="0.2">
      <c r="A724" s="1" t="str">
        <f t="shared" si="45"/>
        <v/>
      </c>
      <c r="B724" s="9"/>
      <c r="C724" s="10" t="str">
        <f>IF(B724="","",COUNTIF(INDEX($B:$B,5):B724,B724))</f>
        <v/>
      </c>
      <c r="D724" s="11"/>
      <c r="E724" s="6"/>
      <c r="F724" s="6"/>
      <c r="G724" s="6"/>
      <c r="H724" s="9"/>
      <c r="I724" s="6"/>
      <c r="J724" s="12"/>
      <c r="K724" s="13"/>
      <c r="L724" s="14" t="str">
        <f t="shared" si="46"/>
        <v/>
      </c>
      <c r="M724" s="14" t="str">
        <f t="shared" si="47"/>
        <v/>
      </c>
      <c r="N724" s="14" t="str">
        <f t="shared" si="48"/>
        <v/>
      </c>
    </row>
    <row r="725" spans="1:14" x14ac:dyDescent="0.2">
      <c r="A725" s="1" t="str">
        <f t="shared" si="45"/>
        <v/>
      </c>
      <c r="B725" s="9"/>
      <c r="C725" s="10" t="str">
        <f>IF(B725="","",COUNTIF(INDEX($B:$B,5):B725,B725))</f>
        <v/>
      </c>
      <c r="D725" s="11"/>
      <c r="E725" s="6"/>
      <c r="F725" s="6"/>
      <c r="G725" s="6"/>
      <c r="H725" s="9"/>
      <c r="I725" s="6"/>
      <c r="J725" s="12"/>
      <c r="K725" s="13"/>
      <c r="L725" s="14" t="str">
        <f t="shared" si="46"/>
        <v/>
      </c>
      <c r="M725" s="14" t="str">
        <f t="shared" si="47"/>
        <v/>
      </c>
      <c r="N725" s="14" t="str">
        <f t="shared" si="48"/>
        <v/>
      </c>
    </row>
    <row r="726" spans="1:14" x14ac:dyDescent="0.2">
      <c r="A726" s="1" t="str">
        <f t="shared" si="45"/>
        <v/>
      </c>
      <c r="B726" s="9"/>
      <c r="C726" s="10" t="str">
        <f>IF(B726="","",COUNTIF(INDEX($B:$B,5):B726,B726))</f>
        <v/>
      </c>
      <c r="D726" s="11"/>
      <c r="E726" s="6"/>
      <c r="F726" s="6"/>
      <c r="G726" s="6"/>
      <c r="H726" s="9"/>
      <c r="I726" s="6"/>
      <c r="J726" s="12"/>
      <c r="K726" s="13"/>
      <c r="L726" s="14" t="str">
        <f t="shared" si="46"/>
        <v/>
      </c>
      <c r="M726" s="14" t="str">
        <f t="shared" si="47"/>
        <v/>
      </c>
      <c r="N726" s="14" t="str">
        <f t="shared" si="48"/>
        <v/>
      </c>
    </row>
    <row r="727" spans="1:14" x14ac:dyDescent="0.2">
      <c r="A727" s="1" t="str">
        <f t="shared" si="45"/>
        <v/>
      </c>
      <c r="B727" s="9"/>
      <c r="C727" s="10" t="str">
        <f>IF(B727="","",COUNTIF(INDEX($B:$B,5):B727,B727))</f>
        <v/>
      </c>
      <c r="D727" s="11"/>
      <c r="E727" s="6"/>
      <c r="F727" s="6"/>
      <c r="G727" s="6"/>
      <c r="H727" s="9"/>
      <c r="I727" s="6"/>
      <c r="J727" s="12"/>
      <c r="K727" s="13"/>
      <c r="L727" s="14" t="str">
        <f t="shared" si="46"/>
        <v/>
      </c>
      <c r="M727" s="14" t="str">
        <f t="shared" si="47"/>
        <v/>
      </c>
      <c r="N727" s="14" t="str">
        <f t="shared" si="48"/>
        <v/>
      </c>
    </row>
    <row r="728" spans="1:14" x14ac:dyDescent="0.2">
      <c r="A728" s="1" t="str">
        <f t="shared" si="45"/>
        <v/>
      </c>
      <c r="B728" s="9"/>
      <c r="C728" s="10" t="str">
        <f>IF(B728="","",COUNTIF(INDEX($B:$B,5):B728,B728))</f>
        <v/>
      </c>
      <c r="D728" s="11"/>
      <c r="E728" s="6"/>
      <c r="F728" s="6"/>
      <c r="G728" s="6"/>
      <c r="H728" s="9"/>
      <c r="I728" s="6"/>
      <c r="J728" s="12"/>
      <c r="K728" s="13"/>
      <c r="L728" s="14" t="str">
        <f t="shared" si="46"/>
        <v/>
      </c>
      <c r="M728" s="14" t="str">
        <f t="shared" si="47"/>
        <v/>
      </c>
      <c r="N728" s="14" t="str">
        <f t="shared" si="48"/>
        <v/>
      </c>
    </row>
    <row r="729" spans="1:14" x14ac:dyDescent="0.2">
      <c r="A729" s="1" t="str">
        <f t="shared" si="45"/>
        <v/>
      </c>
      <c r="B729" s="9"/>
      <c r="C729" s="10" t="str">
        <f>IF(B729="","",COUNTIF(INDEX($B:$B,5):B729,B729))</f>
        <v/>
      </c>
      <c r="D729" s="11"/>
      <c r="E729" s="6"/>
      <c r="F729" s="6"/>
      <c r="G729" s="6"/>
      <c r="H729" s="9"/>
      <c r="I729" s="6"/>
      <c r="J729" s="12"/>
      <c r="K729" s="13"/>
      <c r="L729" s="14" t="str">
        <f t="shared" si="46"/>
        <v/>
      </c>
      <c r="M729" s="14" t="str">
        <f t="shared" si="47"/>
        <v/>
      </c>
      <c r="N729" s="14" t="str">
        <f t="shared" si="48"/>
        <v/>
      </c>
    </row>
    <row r="730" spans="1:14" x14ac:dyDescent="0.2">
      <c r="A730" s="1" t="str">
        <f t="shared" si="45"/>
        <v/>
      </c>
      <c r="B730" s="9"/>
      <c r="C730" s="10" t="str">
        <f>IF(B730="","",COUNTIF(INDEX($B:$B,5):B730,B730))</f>
        <v/>
      </c>
      <c r="D730" s="11"/>
      <c r="E730" s="6"/>
      <c r="F730" s="6"/>
      <c r="G730" s="6"/>
      <c r="H730" s="9"/>
      <c r="I730" s="6"/>
      <c r="J730" s="12"/>
      <c r="K730" s="13"/>
      <c r="L730" s="14" t="str">
        <f t="shared" si="46"/>
        <v/>
      </c>
      <c r="M730" s="14" t="str">
        <f t="shared" si="47"/>
        <v/>
      </c>
      <c r="N730" s="14" t="str">
        <f t="shared" si="48"/>
        <v/>
      </c>
    </row>
    <row r="731" spans="1:14" x14ac:dyDescent="0.2">
      <c r="A731" s="1" t="str">
        <f t="shared" si="45"/>
        <v/>
      </c>
      <c r="B731" s="9"/>
      <c r="C731" s="10" t="str">
        <f>IF(B731="","",COUNTIF(INDEX($B:$B,5):B731,B731))</f>
        <v/>
      </c>
      <c r="D731" s="11"/>
      <c r="E731" s="6"/>
      <c r="F731" s="6"/>
      <c r="G731" s="6"/>
      <c r="H731" s="9"/>
      <c r="I731" s="6"/>
      <c r="J731" s="12"/>
      <c r="K731" s="13"/>
      <c r="L731" s="14" t="str">
        <f t="shared" si="46"/>
        <v/>
      </c>
      <c r="M731" s="14" t="str">
        <f t="shared" si="47"/>
        <v/>
      </c>
      <c r="N731" s="14" t="str">
        <f t="shared" si="48"/>
        <v/>
      </c>
    </row>
    <row r="732" spans="1:14" x14ac:dyDescent="0.2">
      <c r="A732" s="1" t="str">
        <f t="shared" si="45"/>
        <v/>
      </c>
      <c r="B732" s="9"/>
      <c r="C732" s="10" t="str">
        <f>IF(B732="","",COUNTIF(INDEX($B:$B,5):B732,B732))</f>
        <v/>
      </c>
      <c r="D732" s="11"/>
      <c r="E732" s="6"/>
      <c r="F732" s="6"/>
      <c r="G732" s="6"/>
      <c r="H732" s="9"/>
      <c r="I732" s="6"/>
      <c r="J732" s="12"/>
      <c r="K732" s="13"/>
      <c r="L732" s="14" t="str">
        <f t="shared" si="46"/>
        <v/>
      </c>
      <c r="M732" s="14" t="str">
        <f t="shared" si="47"/>
        <v/>
      </c>
      <c r="N732" s="14" t="str">
        <f t="shared" si="48"/>
        <v/>
      </c>
    </row>
    <row r="733" spans="1:14" x14ac:dyDescent="0.2">
      <c r="A733" s="1" t="str">
        <f t="shared" si="45"/>
        <v/>
      </c>
      <c r="B733" s="9"/>
      <c r="C733" s="10" t="str">
        <f>IF(B733="","",COUNTIF(INDEX($B:$B,5):B733,B733))</f>
        <v/>
      </c>
      <c r="D733" s="11"/>
      <c r="E733" s="6"/>
      <c r="F733" s="6"/>
      <c r="G733" s="6"/>
      <c r="H733" s="9"/>
      <c r="I733" s="6"/>
      <c r="J733" s="12"/>
      <c r="K733" s="13"/>
      <c r="L733" s="14" t="str">
        <f t="shared" si="46"/>
        <v/>
      </c>
      <c r="M733" s="14" t="str">
        <f t="shared" si="47"/>
        <v/>
      </c>
      <c r="N733" s="14" t="str">
        <f t="shared" si="48"/>
        <v/>
      </c>
    </row>
    <row r="734" spans="1:14" x14ac:dyDescent="0.2">
      <c r="A734" s="1" t="str">
        <f t="shared" si="45"/>
        <v/>
      </c>
      <c r="B734" s="9"/>
      <c r="C734" s="10" t="str">
        <f>IF(B734="","",COUNTIF(INDEX($B:$B,5):B734,B734))</f>
        <v/>
      </c>
      <c r="D734" s="11"/>
      <c r="E734" s="6"/>
      <c r="F734" s="6"/>
      <c r="G734" s="6"/>
      <c r="H734" s="9"/>
      <c r="I734" s="6"/>
      <c r="J734" s="12"/>
      <c r="K734" s="13"/>
      <c r="L734" s="14" t="str">
        <f t="shared" si="46"/>
        <v/>
      </c>
      <c r="M734" s="14" t="str">
        <f t="shared" si="47"/>
        <v/>
      </c>
      <c r="N734" s="14" t="str">
        <f t="shared" si="48"/>
        <v/>
      </c>
    </row>
    <row r="735" spans="1:14" x14ac:dyDescent="0.2">
      <c r="A735" s="1" t="str">
        <f t="shared" si="45"/>
        <v/>
      </c>
      <c r="B735" s="9"/>
      <c r="C735" s="10" t="str">
        <f>IF(B735="","",COUNTIF(INDEX($B:$B,5):B735,B735))</f>
        <v/>
      </c>
      <c r="D735" s="11"/>
      <c r="E735" s="6"/>
      <c r="F735" s="6"/>
      <c r="G735" s="6"/>
      <c r="H735" s="9"/>
      <c r="I735" s="6"/>
      <c r="J735" s="12"/>
      <c r="K735" s="13"/>
      <c r="L735" s="14" t="str">
        <f t="shared" si="46"/>
        <v/>
      </c>
      <c r="M735" s="14" t="str">
        <f t="shared" si="47"/>
        <v/>
      </c>
      <c r="N735" s="14" t="str">
        <f t="shared" si="48"/>
        <v/>
      </c>
    </row>
    <row r="736" spans="1:14" x14ac:dyDescent="0.2">
      <c r="A736" s="1" t="str">
        <f t="shared" si="45"/>
        <v/>
      </c>
      <c r="B736" s="9"/>
      <c r="C736" s="10" t="str">
        <f>IF(B736="","",COUNTIF(INDEX($B:$B,5):B736,B736))</f>
        <v/>
      </c>
      <c r="D736" s="11"/>
      <c r="E736" s="6"/>
      <c r="F736" s="6"/>
      <c r="G736" s="6"/>
      <c r="H736" s="9"/>
      <c r="I736" s="6"/>
      <c r="J736" s="12"/>
      <c r="K736" s="13"/>
      <c r="L736" s="14" t="str">
        <f t="shared" si="46"/>
        <v/>
      </c>
      <c r="M736" s="14" t="str">
        <f t="shared" si="47"/>
        <v/>
      </c>
      <c r="N736" s="14" t="str">
        <f t="shared" si="48"/>
        <v/>
      </c>
    </row>
    <row r="737" spans="1:14" x14ac:dyDescent="0.2">
      <c r="A737" s="1" t="str">
        <f t="shared" si="45"/>
        <v/>
      </c>
      <c r="B737" s="9"/>
      <c r="C737" s="10" t="str">
        <f>IF(B737="","",COUNTIF(INDEX($B:$B,5):B737,B737))</f>
        <v/>
      </c>
      <c r="D737" s="11"/>
      <c r="E737" s="6"/>
      <c r="F737" s="6"/>
      <c r="G737" s="6"/>
      <c r="H737" s="9"/>
      <c r="I737" s="6"/>
      <c r="J737" s="12"/>
      <c r="K737" s="13"/>
      <c r="L737" s="14" t="str">
        <f t="shared" si="46"/>
        <v/>
      </c>
      <c r="M737" s="14" t="str">
        <f t="shared" si="47"/>
        <v/>
      </c>
      <c r="N737" s="14" t="str">
        <f t="shared" si="48"/>
        <v/>
      </c>
    </row>
    <row r="738" spans="1:14" x14ac:dyDescent="0.2">
      <c r="A738" s="1" t="str">
        <f t="shared" si="45"/>
        <v/>
      </c>
      <c r="B738" s="9"/>
      <c r="C738" s="10" t="str">
        <f>IF(B738="","",COUNTIF(INDEX($B:$B,5):B738,B738))</f>
        <v/>
      </c>
      <c r="D738" s="11"/>
      <c r="E738" s="6"/>
      <c r="F738" s="6"/>
      <c r="G738" s="6"/>
      <c r="H738" s="9"/>
      <c r="I738" s="6"/>
      <c r="J738" s="12"/>
      <c r="K738" s="13"/>
      <c r="L738" s="14" t="str">
        <f t="shared" si="46"/>
        <v/>
      </c>
      <c r="M738" s="14" t="str">
        <f t="shared" si="47"/>
        <v/>
      </c>
      <c r="N738" s="14" t="str">
        <f t="shared" si="48"/>
        <v/>
      </c>
    </row>
    <row r="739" spans="1:14" x14ac:dyDescent="0.2">
      <c r="A739" s="1" t="str">
        <f t="shared" si="45"/>
        <v/>
      </c>
      <c r="B739" s="9"/>
      <c r="C739" s="10" t="str">
        <f>IF(B739="","",COUNTIF(INDEX($B:$B,5):B739,B739))</f>
        <v/>
      </c>
      <c r="D739" s="11"/>
      <c r="E739" s="6"/>
      <c r="F739" s="6"/>
      <c r="G739" s="6"/>
      <c r="H739" s="9"/>
      <c r="I739" s="6"/>
      <c r="J739" s="12"/>
      <c r="K739" s="13"/>
      <c r="L739" s="14" t="str">
        <f t="shared" si="46"/>
        <v/>
      </c>
      <c r="M739" s="14" t="str">
        <f t="shared" si="47"/>
        <v/>
      </c>
      <c r="N739" s="14" t="str">
        <f t="shared" si="48"/>
        <v/>
      </c>
    </row>
    <row r="740" spans="1:14" x14ac:dyDescent="0.2">
      <c r="A740" s="1" t="str">
        <f t="shared" si="45"/>
        <v/>
      </c>
      <c r="B740" s="9"/>
      <c r="C740" s="10" t="str">
        <f>IF(B740="","",COUNTIF(INDEX($B:$B,5):B740,B740))</f>
        <v/>
      </c>
      <c r="D740" s="11"/>
      <c r="E740" s="6"/>
      <c r="F740" s="6"/>
      <c r="G740" s="6"/>
      <c r="H740" s="9"/>
      <c r="I740" s="6"/>
      <c r="J740" s="12"/>
      <c r="K740" s="13"/>
      <c r="L740" s="14" t="str">
        <f t="shared" si="46"/>
        <v/>
      </c>
      <c r="M740" s="14" t="str">
        <f t="shared" si="47"/>
        <v/>
      </c>
      <c r="N740" s="14" t="str">
        <f t="shared" si="48"/>
        <v/>
      </c>
    </row>
    <row r="741" spans="1:14" x14ac:dyDescent="0.2">
      <c r="A741" s="1" t="str">
        <f t="shared" si="45"/>
        <v/>
      </c>
      <c r="B741" s="9"/>
      <c r="C741" s="10" t="str">
        <f>IF(B741="","",COUNTIF(INDEX($B:$B,5):B741,B741))</f>
        <v/>
      </c>
      <c r="D741" s="11"/>
      <c r="E741" s="6"/>
      <c r="F741" s="6"/>
      <c r="G741" s="6"/>
      <c r="H741" s="9"/>
      <c r="I741" s="6"/>
      <c r="J741" s="12"/>
      <c r="K741" s="13"/>
      <c r="L741" s="14" t="str">
        <f t="shared" si="46"/>
        <v/>
      </c>
      <c r="M741" s="14" t="str">
        <f t="shared" si="47"/>
        <v/>
      </c>
      <c r="N741" s="14" t="str">
        <f t="shared" si="48"/>
        <v/>
      </c>
    </row>
    <row r="742" spans="1:14" x14ac:dyDescent="0.2">
      <c r="A742" s="1" t="str">
        <f t="shared" si="45"/>
        <v/>
      </c>
      <c r="B742" s="9"/>
      <c r="C742" s="10" t="str">
        <f>IF(B742="","",COUNTIF(INDEX($B:$B,5):B742,B742))</f>
        <v/>
      </c>
      <c r="D742" s="11"/>
      <c r="E742" s="6"/>
      <c r="F742" s="6"/>
      <c r="G742" s="6"/>
      <c r="H742" s="9"/>
      <c r="I742" s="6"/>
      <c r="J742" s="12"/>
      <c r="K742" s="13"/>
      <c r="L742" s="14" t="str">
        <f t="shared" si="46"/>
        <v/>
      </c>
      <c r="M742" s="14" t="str">
        <f t="shared" si="47"/>
        <v/>
      </c>
      <c r="N742" s="14" t="str">
        <f t="shared" si="48"/>
        <v/>
      </c>
    </row>
    <row r="743" spans="1:14" x14ac:dyDescent="0.2">
      <c r="A743" s="1" t="str">
        <f t="shared" si="45"/>
        <v/>
      </c>
      <c r="B743" s="9"/>
      <c r="C743" s="10" t="str">
        <f>IF(B743="","",COUNTIF(INDEX($B:$B,5):B743,B743))</f>
        <v/>
      </c>
      <c r="D743" s="11"/>
      <c r="E743" s="6"/>
      <c r="F743" s="6"/>
      <c r="G743" s="6"/>
      <c r="H743" s="9"/>
      <c r="I743" s="6"/>
      <c r="J743" s="12"/>
      <c r="K743" s="13"/>
      <c r="L743" s="14" t="str">
        <f t="shared" si="46"/>
        <v/>
      </c>
      <c r="M743" s="14" t="str">
        <f t="shared" si="47"/>
        <v/>
      </c>
      <c r="N743" s="14" t="str">
        <f t="shared" si="48"/>
        <v/>
      </c>
    </row>
    <row r="744" spans="1:14" x14ac:dyDescent="0.2">
      <c r="A744" s="1" t="str">
        <f t="shared" si="45"/>
        <v/>
      </c>
      <c r="B744" s="9"/>
      <c r="C744" s="10" t="str">
        <f>IF(B744="","",COUNTIF(INDEX($B:$B,5):B744,B744))</f>
        <v/>
      </c>
      <c r="D744" s="11"/>
      <c r="E744" s="6"/>
      <c r="F744" s="6"/>
      <c r="G744" s="6"/>
      <c r="H744" s="9"/>
      <c r="I744" s="6"/>
      <c r="J744" s="12"/>
      <c r="K744" s="13"/>
      <c r="L744" s="14" t="str">
        <f t="shared" si="46"/>
        <v/>
      </c>
      <c r="M744" s="14" t="str">
        <f t="shared" si="47"/>
        <v/>
      </c>
      <c r="N744" s="14" t="str">
        <f t="shared" si="48"/>
        <v/>
      </c>
    </row>
    <row r="745" spans="1:14" x14ac:dyDescent="0.2">
      <c r="A745" s="1" t="str">
        <f t="shared" si="45"/>
        <v/>
      </c>
      <c r="B745" s="9"/>
      <c r="C745" s="10" t="str">
        <f>IF(B745="","",COUNTIF(INDEX($B:$B,5):B745,B745))</f>
        <v/>
      </c>
      <c r="D745" s="11"/>
      <c r="E745" s="6"/>
      <c r="F745" s="6"/>
      <c r="G745" s="6"/>
      <c r="H745" s="9"/>
      <c r="I745" s="6"/>
      <c r="J745" s="12"/>
      <c r="K745" s="13"/>
      <c r="L745" s="14" t="str">
        <f t="shared" si="46"/>
        <v/>
      </c>
      <c r="M745" s="14" t="str">
        <f t="shared" si="47"/>
        <v/>
      </c>
      <c r="N745" s="14" t="str">
        <f t="shared" si="48"/>
        <v/>
      </c>
    </row>
    <row r="746" spans="1:14" x14ac:dyDescent="0.2">
      <c r="A746" s="1" t="str">
        <f t="shared" si="45"/>
        <v/>
      </c>
      <c r="B746" s="9"/>
      <c r="C746" s="10" t="str">
        <f>IF(B746="","",COUNTIF(INDEX($B:$B,5):B746,B746))</f>
        <v/>
      </c>
      <c r="D746" s="11"/>
      <c r="E746" s="6"/>
      <c r="F746" s="6"/>
      <c r="G746" s="6"/>
      <c r="H746" s="9"/>
      <c r="I746" s="6"/>
      <c r="J746" s="12"/>
      <c r="K746" s="13"/>
      <c r="L746" s="14" t="str">
        <f t="shared" si="46"/>
        <v/>
      </c>
      <c r="M746" s="14" t="str">
        <f t="shared" si="47"/>
        <v/>
      </c>
      <c r="N746" s="14" t="str">
        <f t="shared" si="48"/>
        <v/>
      </c>
    </row>
    <row r="747" spans="1:14" x14ac:dyDescent="0.2">
      <c r="A747" s="1" t="str">
        <f t="shared" si="45"/>
        <v/>
      </c>
      <c r="B747" s="9"/>
      <c r="C747" s="10" t="str">
        <f>IF(B747="","",COUNTIF(INDEX($B:$B,5):B747,B747))</f>
        <v/>
      </c>
      <c r="D747" s="11"/>
      <c r="E747" s="6"/>
      <c r="F747" s="6"/>
      <c r="G747" s="6"/>
      <c r="H747" s="9"/>
      <c r="I747" s="6"/>
      <c r="J747" s="12"/>
      <c r="K747" s="13"/>
      <c r="L747" s="14" t="str">
        <f t="shared" si="46"/>
        <v/>
      </c>
      <c r="M747" s="14" t="str">
        <f t="shared" si="47"/>
        <v/>
      </c>
      <c r="N747" s="14" t="str">
        <f t="shared" si="48"/>
        <v/>
      </c>
    </row>
    <row r="748" spans="1:14" x14ac:dyDescent="0.2">
      <c r="A748" s="1" t="str">
        <f t="shared" si="45"/>
        <v/>
      </c>
      <c r="B748" s="9"/>
      <c r="C748" s="10" t="str">
        <f>IF(B748="","",COUNTIF(INDEX($B:$B,5):B748,B748))</f>
        <v/>
      </c>
      <c r="D748" s="11"/>
      <c r="E748" s="6"/>
      <c r="F748" s="6"/>
      <c r="G748" s="6"/>
      <c r="H748" s="9"/>
      <c r="I748" s="6"/>
      <c r="J748" s="12"/>
      <c r="K748" s="13"/>
      <c r="L748" s="14" t="str">
        <f t="shared" si="46"/>
        <v/>
      </c>
      <c r="M748" s="14" t="str">
        <f t="shared" si="47"/>
        <v/>
      </c>
      <c r="N748" s="14" t="str">
        <f t="shared" si="48"/>
        <v/>
      </c>
    </row>
    <row r="749" spans="1:14" x14ac:dyDescent="0.2">
      <c r="A749" s="1" t="str">
        <f t="shared" si="45"/>
        <v/>
      </c>
      <c r="B749" s="9"/>
      <c r="C749" s="10" t="str">
        <f>IF(B749="","",COUNTIF(INDEX($B:$B,5):B749,B749))</f>
        <v/>
      </c>
      <c r="D749" s="11"/>
      <c r="E749" s="6"/>
      <c r="F749" s="6"/>
      <c r="G749" s="6"/>
      <c r="H749" s="9"/>
      <c r="I749" s="6"/>
      <c r="J749" s="12"/>
      <c r="K749" s="13"/>
      <c r="L749" s="14" t="str">
        <f t="shared" si="46"/>
        <v/>
      </c>
      <c r="M749" s="14" t="str">
        <f t="shared" si="47"/>
        <v/>
      </c>
      <c r="N749" s="14" t="str">
        <f t="shared" si="48"/>
        <v/>
      </c>
    </row>
    <row r="750" spans="1:14" x14ac:dyDescent="0.2">
      <c r="A750" s="1" t="str">
        <f t="shared" si="45"/>
        <v/>
      </c>
      <c r="B750" s="9"/>
      <c r="C750" s="10" t="str">
        <f>IF(B750="","",COUNTIF(INDEX($B:$B,5):B750,B750))</f>
        <v/>
      </c>
      <c r="D750" s="11"/>
      <c r="E750" s="6"/>
      <c r="F750" s="6"/>
      <c r="G750" s="6"/>
      <c r="H750" s="9"/>
      <c r="I750" s="6"/>
      <c r="J750" s="12"/>
      <c r="K750" s="13"/>
      <c r="L750" s="14" t="str">
        <f t="shared" si="46"/>
        <v/>
      </c>
      <c r="M750" s="14" t="str">
        <f t="shared" si="47"/>
        <v/>
      </c>
      <c r="N750" s="14" t="str">
        <f t="shared" si="48"/>
        <v/>
      </c>
    </row>
    <row r="751" spans="1:14" x14ac:dyDescent="0.2">
      <c r="A751" s="1" t="str">
        <f t="shared" si="45"/>
        <v/>
      </c>
      <c r="B751" s="9"/>
      <c r="C751" s="10" t="str">
        <f>IF(B751="","",COUNTIF(INDEX($B:$B,5):B751,B751))</f>
        <v/>
      </c>
      <c r="D751" s="11"/>
      <c r="E751" s="6"/>
      <c r="F751" s="6"/>
      <c r="G751" s="6"/>
      <c r="H751" s="9"/>
      <c r="I751" s="6"/>
      <c r="J751" s="12"/>
      <c r="K751" s="13"/>
      <c r="L751" s="14" t="str">
        <f t="shared" si="46"/>
        <v/>
      </c>
      <c r="M751" s="14" t="str">
        <f t="shared" si="47"/>
        <v/>
      </c>
      <c r="N751" s="14" t="str">
        <f t="shared" si="48"/>
        <v/>
      </c>
    </row>
    <row r="752" spans="1:14" x14ac:dyDescent="0.2">
      <c r="A752" s="1" t="str">
        <f t="shared" si="45"/>
        <v/>
      </c>
      <c r="B752" s="9"/>
      <c r="C752" s="10" t="str">
        <f>IF(B752="","",COUNTIF(INDEX($B:$B,5):B752,B752))</f>
        <v/>
      </c>
      <c r="D752" s="11"/>
      <c r="E752" s="6"/>
      <c r="F752" s="6"/>
      <c r="G752" s="6"/>
      <c r="H752" s="9"/>
      <c r="I752" s="6"/>
      <c r="J752" s="12"/>
      <c r="K752" s="13"/>
      <c r="L752" s="14" t="str">
        <f t="shared" si="46"/>
        <v/>
      </c>
      <c r="M752" s="14" t="str">
        <f t="shared" si="47"/>
        <v/>
      </c>
      <c r="N752" s="14" t="str">
        <f t="shared" si="48"/>
        <v/>
      </c>
    </row>
    <row r="753" spans="1:14" x14ac:dyDescent="0.2">
      <c r="A753" s="1" t="str">
        <f t="shared" si="45"/>
        <v/>
      </c>
      <c r="B753" s="9"/>
      <c r="C753" s="10" t="str">
        <f>IF(B753="","",COUNTIF(INDEX($B:$B,5):B753,B753))</f>
        <v/>
      </c>
      <c r="D753" s="11"/>
      <c r="E753" s="6"/>
      <c r="F753" s="6"/>
      <c r="G753" s="6"/>
      <c r="H753" s="9"/>
      <c r="I753" s="6"/>
      <c r="J753" s="12"/>
      <c r="K753" s="13"/>
      <c r="L753" s="14" t="str">
        <f t="shared" si="46"/>
        <v/>
      </c>
      <c r="M753" s="14" t="str">
        <f t="shared" si="47"/>
        <v/>
      </c>
      <c r="N753" s="14" t="str">
        <f t="shared" si="48"/>
        <v/>
      </c>
    </row>
    <row r="754" spans="1:14" x14ac:dyDescent="0.2">
      <c r="A754" s="1" t="str">
        <f t="shared" si="45"/>
        <v/>
      </c>
      <c r="B754" s="9"/>
      <c r="C754" s="10" t="str">
        <f>IF(B754="","",COUNTIF(INDEX($B:$B,5):B754,B754))</f>
        <v/>
      </c>
      <c r="D754" s="11"/>
      <c r="E754" s="6"/>
      <c r="F754" s="6"/>
      <c r="G754" s="6"/>
      <c r="H754" s="9"/>
      <c r="I754" s="6"/>
      <c r="J754" s="12"/>
      <c r="K754" s="13"/>
      <c r="L754" s="14" t="str">
        <f t="shared" si="46"/>
        <v/>
      </c>
      <c r="M754" s="14" t="str">
        <f t="shared" si="47"/>
        <v/>
      </c>
      <c r="N754" s="14" t="str">
        <f t="shared" si="48"/>
        <v/>
      </c>
    </row>
    <row r="755" spans="1:14" x14ac:dyDescent="0.2">
      <c r="A755" s="1" t="str">
        <f t="shared" si="45"/>
        <v/>
      </c>
      <c r="B755" s="9"/>
      <c r="C755" s="10" t="str">
        <f>IF(B755="","",COUNTIF(INDEX($B:$B,5):B755,B755))</f>
        <v/>
      </c>
      <c r="D755" s="11"/>
      <c r="E755" s="6"/>
      <c r="F755" s="6"/>
      <c r="G755" s="6"/>
      <c r="H755" s="9"/>
      <c r="I755" s="6"/>
      <c r="J755" s="12"/>
      <c r="K755" s="13"/>
      <c r="L755" s="14" t="str">
        <f t="shared" si="46"/>
        <v/>
      </c>
      <c r="M755" s="14" t="str">
        <f t="shared" si="47"/>
        <v/>
      </c>
      <c r="N755" s="14" t="str">
        <f t="shared" si="48"/>
        <v/>
      </c>
    </row>
    <row r="756" spans="1:14" x14ac:dyDescent="0.2">
      <c r="A756" s="1" t="str">
        <f t="shared" si="45"/>
        <v/>
      </c>
      <c r="B756" s="9"/>
      <c r="C756" s="10" t="str">
        <f>IF(B756="","",COUNTIF(INDEX($B:$B,5):B756,B756))</f>
        <v/>
      </c>
      <c r="D756" s="11"/>
      <c r="E756" s="6"/>
      <c r="F756" s="6"/>
      <c r="G756" s="6"/>
      <c r="H756" s="9"/>
      <c r="I756" s="6"/>
      <c r="J756" s="12"/>
      <c r="K756" s="13"/>
      <c r="L756" s="14" t="str">
        <f t="shared" si="46"/>
        <v/>
      </c>
      <c r="M756" s="14" t="str">
        <f t="shared" si="47"/>
        <v/>
      </c>
      <c r="N756" s="14" t="str">
        <f t="shared" si="48"/>
        <v/>
      </c>
    </row>
    <row r="757" spans="1:14" x14ac:dyDescent="0.2">
      <c r="A757" s="1" t="str">
        <f t="shared" si="45"/>
        <v/>
      </c>
      <c r="B757" s="9"/>
      <c r="C757" s="10" t="str">
        <f>IF(B757="","",COUNTIF(INDEX($B:$B,5):B757,B757))</f>
        <v/>
      </c>
      <c r="D757" s="11"/>
      <c r="E757" s="6"/>
      <c r="F757" s="6"/>
      <c r="G757" s="6"/>
      <c r="H757" s="9"/>
      <c r="I757" s="6"/>
      <c r="J757" s="12"/>
      <c r="K757" s="13"/>
      <c r="L757" s="14" t="str">
        <f t="shared" si="46"/>
        <v/>
      </c>
      <c r="M757" s="14" t="str">
        <f t="shared" si="47"/>
        <v/>
      </c>
      <c r="N757" s="14" t="str">
        <f t="shared" si="48"/>
        <v/>
      </c>
    </row>
    <row r="758" spans="1:14" x14ac:dyDescent="0.2">
      <c r="A758" s="1" t="str">
        <f t="shared" si="45"/>
        <v/>
      </c>
      <c r="B758" s="9"/>
      <c r="C758" s="10" t="str">
        <f>IF(B758="","",COUNTIF(INDEX($B:$B,5):B758,B758))</f>
        <v/>
      </c>
      <c r="D758" s="11"/>
      <c r="E758" s="6"/>
      <c r="F758" s="6"/>
      <c r="G758" s="6"/>
      <c r="H758" s="9"/>
      <c r="I758" s="6"/>
      <c r="J758" s="12"/>
      <c r="K758" s="13"/>
      <c r="L758" s="14" t="str">
        <f t="shared" si="46"/>
        <v/>
      </c>
      <c r="M758" s="14" t="str">
        <f t="shared" si="47"/>
        <v/>
      </c>
      <c r="N758" s="14" t="str">
        <f t="shared" si="48"/>
        <v/>
      </c>
    </row>
    <row r="759" spans="1:14" x14ac:dyDescent="0.2">
      <c r="A759" s="1" t="str">
        <f t="shared" si="45"/>
        <v/>
      </c>
      <c r="B759" s="9"/>
      <c r="C759" s="10" t="str">
        <f>IF(B759="","",COUNTIF(INDEX($B:$B,5):B759,B759))</f>
        <v/>
      </c>
      <c r="D759" s="11"/>
      <c r="E759" s="6"/>
      <c r="F759" s="6"/>
      <c r="G759" s="6"/>
      <c r="H759" s="9"/>
      <c r="I759" s="6"/>
      <c r="J759" s="12"/>
      <c r="K759" s="13"/>
      <c r="L759" s="14" t="str">
        <f t="shared" si="46"/>
        <v/>
      </c>
      <c r="M759" s="14" t="str">
        <f t="shared" si="47"/>
        <v/>
      </c>
      <c r="N759" s="14" t="str">
        <f t="shared" si="48"/>
        <v/>
      </c>
    </row>
    <row r="760" spans="1:14" x14ac:dyDescent="0.2">
      <c r="A760" s="1" t="str">
        <f t="shared" si="45"/>
        <v/>
      </c>
      <c r="B760" s="9"/>
      <c r="C760" s="10" t="str">
        <f>IF(B760="","",COUNTIF(INDEX($B:$B,5):B760,B760))</f>
        <v/>
      </c>
      <c r="D760" s="11"/>
      <c r="E760" s="6"/>
      <c r="F760" s="6"/>
      <c r="G760" s="6"/>
      <c r="H760" s="9"/>
      <c r="I760" s="6"/>
      <c r="J760" s="12"/>
      <c r="K760" s="13"/>
      <c r="L760" s="14" t="str">
        <f t="shared" si="46"/>
        <v/>
      </c>
      <c r="M760" s="14" t="str">
        <f t="shared" si="47"/>
        <v/>
      </c>
      <c r="N760" s="14" t="str">
        <f t="shared" si="48"/>
        <v/>
      </c>
    </row>
    <row r="761" spans="1:14" x14ac:dyDescent="0.2">
      <c r="A761" s="1" t="str">
        <f t="shared" si="45"/>
        <v/>
      </c>
      <c r="B761" s="9"/>
      <c r="C761" s="10" t="str">
        <f>IF(B761="","",COUNTIF(INDEX($B:$B,5):B761,B761))</f>
        <v/>
      </c>
      <c r="D761" s="11"/>
      <c r="E761" s="6"/>
      <c r="F761" s="6"/>
      <c r="G761" s="6"/>
      <c r="H761" s="9"/>
      <c r="I761" s="6"/>
      <c r="J761" s="12"/>
      <c r="K761" s="13"/>
      <c r="L761" s="14" t="str">
        <f t="shared" si="46"/>
        <v/>
      </c>
      <c r="M761" s="14" t="str">
        <f t="shared" si="47"/>
        <v/>
      </c>
      <c r="N761" s="14" t="str">
        <f t="shared" si="48"/>
        <v/>
      </c>
    </row>
    <row r="762" spans="1:14" x14ac:dyDescent="0.2">
      <c r="A762" s="1" t="str">
        <f t="shared" si="45"/>
        <v/>
      </c>
      <c r="B762" s="9"/>
      <c r="C762" s="10" t="str">
        <f>IF(B762="","",COUNTIF(INDEX($B:$B,5):B762,B762))</f>
        <v/>
      </c>
      <c r="D762" s="11"/>
      <c r="E762" s="6"/>
      <c r="F762" s="6"/>
      <c r="G762" s="6"/>
      <c r="H762" s="9"/>
      <c r="I762" s="6"/>
      <c r="J762" s="12"/>
      <c r="K762" s="13"/>
      <c r="L762" s="14" t="str">
        <f t="shared" si="46"/>
        <v/>
      </c>
      <c r="M762" s="14" t="str">
        <f t="shared" si="47"/>
        <v/>
      </c>
      <c r="N762" s="14" t="str">
        <f t="shared" si="48"/>
        <v/>
      </c>
    </row>
    <row r="763" spans="1:14" x14ac:dyDescent="0.2">
      <c r="A763" s="1" t="str">
        <f t="shared" si="45"/>
        <v/>
      </c>
      <c r="B763" s="9"/>
      <c r="C763" s="10" t="str">
        <f>IF(B763="","",COUNTIF(INDEX($B:$B,5):B763,B763))</f>
        <v/>
      </c>
      <c r="D763" s="11"/>
      <c r="E763" s="6"/>
      <c r="F763" s="6"/>
      <c r="G763" s="6"/>
      <c r="H763" s="9"/>
      <c r="I763" s="6"/>
      <c r="J763" s="12"/>
      <c r="K763" s="13"/>
      <c r="L763" s="14" t="str">
        <f t="shared" si="46"/>
        <v/>
      </c>
      <c r="M763" s="14" t="str">
        <f t="shared" si="47"/>
        <v/>
      </c>
      <c r="N763" s="14" t="str">
        <f t="shared" si="48"/>
        <v/>
      </c>
    </row>
    <row r="764" spans="1:14" x14ac:dyDescent="0.2">
      <c r="A764" s="1" t="str">
        <f t="shared" si="45"/>
        <v/>
      </c>
      <c r="B764" s="9"/>
      <c r="C764" s="10" t="str">
        <f>IF(B764="","",COUNTIF(INDEX($B:$B,5):B764,B764))</f>
        <v/>
      </c>
      <c r="D764" s="11"/>
      <c r="E764" s="6"/>
      <c r="F764" s="6"/>
      <c r="G764" s="6"/>
      <c r="H764" s="9"/>
      <c r="I764" s="6"/>
      <c r="J764" s="12"/>
      <c r="K764" s="13"/>
      <c r="L764" s="14" t="str">
        <f t="shared" si="46"/>
        <v/>
      </c>
      <c r="M764" s="14" t="str">
        <f t="shared" si="47"/>
        <v/>
      </c>
      <c r="N764" s="14" t="str">
        <f t="shared" si="48"/>
        <v/>
      </c>
    </row>
    <row r="765" spans="1:14" x14ac:dyDescent="0.2">
      <c r="A765" s="1" t="str">
        <f t="shared" si="45"/>
        <v/>
      </c>
      <c r="B765" s="9"/>
      <c r="C765" s="10" t="str">
        <f>IF(B765="","",COUNTIF(INDEX($B:$B,5):B765,B765))</f>
        <v/>
      </c>
      <c r="D765" s="11"/>
      <c r="E765" s="6"/>
      <c r="F765" s="6"/>
      <c r="G765" s="6"/>
      <c r="H765" s="9"/>
      <c r="I765" s="6"/>
      <c r="J765" s="12"/>
      <c r="K765" s="13"/>
      <c r="L765" s="14" t="str">
        <f t="shared" si="46"/>
        <v/>
      </c>
      <c r="M765" s="14" t="str">
        <f t="shared" si="47"/>
        <v/>
      </c>
      <c r="N765" s="14" t="str">
        <f t="shared" si="48"/>
        <v/>
      </c>
    </row>
    <row r="766" spans="1:14" x14ac:dyDescent="0.2">
      <c r="A766" s="1" t="str">
        <f t="shared" si="45"/>
        <v/>
      </c>
      <c r="B766" s="9"/>
      <c r="C766" s="10" t="str">
        <f>IF(B766="","",COUNTIF(INDEX($B:$B,5):B766,B766))</f>
        <v/>
      </c>
      <c r="D766" s="11"/>
      <c r="E766" s="6"/>
      <c r="F766" s="6"/>
      <c r="G766" s="6"/>
      <c r="H766" s="9"/>
      <c r="I766" s="6"/>
      <c r="J766" s="12"/>
      <c r="K766" s="13"/>
      <c r="L766" s="14" t="str">
        <f t="shared" si="46"/>
        <v/>
      </c>
      <c r="M766" s="14" t="str">
        <f t="shared" si="47"/>
        <v/>
      </c>
      <c r="N766" s="14" t="str">
        <f t="shared" si="48"/>
        <v/>
      </c>
    </row>
    <row r="767" spans="1:14" x14ac:dyDescent="0.2">
      <c r="A767" s="1" t="str">
        <f t="shared" si="45"/>
        <v/>
      </c>
      <c r="B767" s="9"/>
      <c r="C767" s="10" t="str">
        <f>IF(B767="","",COUNTIF(INDEX($B:$B,5):B767,B767))</f>
        <v/>
      </c>
      <c r="D767" s="11"/>
      <c r="E767" s="6"/>
      <c r="F767" s="6"/>
      <c r="G767" s="6"/>
      <c r="H767" s="9"/>
      <c r="I767" s="6"/>
      <c r="J767" s="12"/>
      <c r="K767" s="13"/>
      <c r="L767" s="14" t="str">
        <f t="shared" si="46"/>
        <v/>
      </c>
      <c r="M767" s="14" t="str">
        <f t="shared" si="47"/>
        <v/>
      </c>
      <c r="N767" s="14" t="str">
        <f t="shared" si="48"/>
        <v/>
      </c>
    </row>
    <row r="768" spans="1:14" x14ac:dyDescent="0.2">
      <c r="A768" s="1" t="str">
        <f t="shared" si="45"/>
        <v/>
      </c>
      <c r="B768" s="9"/>
      <c r="C768" s="10" t="str">
        <f>IF(B768="","",COUNTIF(INDEX($B:$B,5):B768,B768))</f>
        <v/>
      </c>
      <c r="D768" s="11"/>
      <c r="E768" s="6"/>
      <c r="F768" s="6"/>
      <c r="G768" s="6"/>
      <c r="H768" s="9"/>
      <c r="I768" s="6"/>
      <c r="J768" s="12"/>
      <c r="K768" s="13"/>
      <c r="L768" s="14" t="str">
        <f t="shared" si="46"/>
        <v/>
      </c>
      <c r="M768" s="14" t="str">
        <f t="shared" si="47"/>
        <v/>
      </c>
      <c r="N768" s="14" t="str">
        <f t="shared" si="48"/>
        <v/>
      </c>
    </row>
    <row r="769" spans="1:14" x14ac:dyDescent="0.2">
      <c r="A769" s="1" t="str">
        <f t="shared" si="45"/>
        <v/>
      </c>
      <c r="B769" s="9"/>
      <c r="C769" s="10" t="str">
        <f>IF(B769="","",COUNTIF(INDEX($B:$B,5):B769,B769))</f>
        <v/>
      </c>
      <c r="D769" s="11"/>
      <c r="E769" s="6"/>
      <c r="F769" s="6"/>
      <c r="G769" s="6"/>
      <c r="H769" s="9"/>
      <c r="I769" s="6"/>
      <c r="J769" s="12"/>
      <c r="K769" s="13"/>
      <c r="L769" s="14" t="str">
        <f t="shared" si="46"/>
        <v/>
      </c>
      <c r="M769" s="14" t="str">
        <f t="shared" si="47"/>
        <v/>
      </c>
      <c r="N769" s="14" t="str">
        <f t="shared" si="48"/>
        <v/>
      </c>
    </row>
    <row r="770" spans="1:14" x14ac:dyDescent="0.2">
      <c r="A770" s="1" t="str">
        <f t="shared" si="45"/>
        <v/>
      </c>
      <c r="B770" s="9"/>
      <c r="C770" s="10" t="str">
        <f>IF(B770="","",COUNTIF(INDEX($B:$B,5):B770,B770))</f>
        <v/>
      </c>
      <c r="D770" s="11"/>
      <c r="E770" s="6"/>
      <c r="F770" s="6"/>
      <c r="G770" s="6"/>
      <c r="H770" s="9"/>
      <c r="I770" s="6"/>
      <c r="J770" s="12"/>
      <c r="K770" s="13"/>
      <c r="L770" s="14" t="str">
        <f t="shared" si="46"/>
        <v/>
      </c>
      <c r="M770" s="14" t="str">
        <f t="shared" si="47"/>
        <v/>
      </c>
      <c r="N770" s="14" t="str">
        <f t="shared" si="48"/>
        <v/>
      </c>
    </row>
    <row r="771" spans="1:14" x14ac:dyDescent="0.2">
      <c r="A771" s="1" t="str">
        <f t="shared" si="45"/>
        <v/>
      </c>
      <c r="B771" s="9"/>
      <c r="C771" s="10" t="str">
        <f>IF(B771="","",COUNTIF(INDEX($B:$B,5):B771,B771))</f>
        <v/>
      </c>
      <c r="D771" s="11"/>
      <c r="E771" s="6"/>
      <c r="F771" s="6"/>
      <c r="G771" s="6"/>
      <c r="H771" s="9"/>
      <c r="I771" s="6"/>
      <c r="J771" s="12"/>
      <c r="K771" s="13"/>
      <c r="L771" s="14" t="str">
        <f t="shared" si="46"/>
        <v/>
      </c>
      <c r="M771" s="14" t="str">
        <f t="shared" si="47"/>
        <v/>
      </c>
      <c r="N771" s="14" t="str">
        <f t="shared" si="48"/>
        <v/>
      </c>
    </row>
    <row r="772" spans="1:14" x14ac:dyDescent="0.2">
      <c r="A772" s="1" t="str">
        <f t="shared" si="45"/>
        <v/>
      </c>
      <c r="B772" s="9"/>
      <c r="C772" s="10" t="str">
        <f>IF(B772="","",COUNTIF(INDEX($B:$B,5):B772,B772))</f>
        <v/>
      </c>
      <c r="D772" s="11"/>
      <c r="E772" s="6"/>
      <c r="F772" s="6"/>
      <c r="G772" s="6"/>
      <c r="H772" s="9"/>
      <c r="I772" s="6"/>
      <c r="J772" s="12"/>
      <c r="K772" s="13"/>
      <c r="L772" s="14" t="str">
        <f t="shared" si="46"/>
        <v/>
      </c>
      <c r="M772" s="14" t="str">
        <f t="shared" si="47"/>
        <v/>
      </c>
      <c r="N772" s="14" t="str">
        <f t="shared" si="48"/>
        <v/>
      </c>
    </row>
    <row r="773" spans="1:14" x14ac:dyDescent="0.2">
      <c r="A773" s="1" t="str">
        <f t="shared" ref="A773:A836" si="49">IF(B773="","",B773&amp;"|"&amp;C773)</f>
        <v/>
      </c>
      <c r="B773" s="9"/>
      <c r="C773" s="10" t="str">
        <f>IF(B773="","",COUNTIF(INDEX($B:$B,5):B773,B773))</f>
        <v/>
      </c>
      <c r="D773" s="11"/>
      <c r="E773" s="6"/>
      <c r="F773" s="6"/>
      <c r="G773" s="6"/>
      <c r="H773" s="9"/>
      <c r="I773" s="6"/>
      <c r="J773" s="12"/>
      <c r="K773" s="13"/>
      <c r="L773" s="14" t="str">
        <f t="shared" ref="L773:L836" si="50">IF(OR(I773="",J773=""),"",ROUND(I773*J773,2))</f>
        <v/>
      </c>
      <c r="M773" s="14" t="str">
        <f t="shared" ref="M773:M836" si="51">IF(L773="","",ROUND(L773*K773,2))</f>
        <v/>
      </c>
      <c r="N773" s="14" t="str">
        <f t="shared" ref="N773:N836" si="52">IF(L773="","",L773+M773)</f>
        <v/>
      </c>
    </row>
    <row r="774" spans="1:14" x14ac:dyDescent="0.2">
      <c r="A774" s="1" t="str">
        <f t="shared" si="49"/>
        <v/>
      </c>
      <c r="B774" s="9"/>
      <c r="C774" s="10" t="str">
        <f>IF(B774="","",COUNTIF(INDEX($B:$B,5):B774,B774))</f>
        <v/>
      </c>
      <c r="D774" s="11"/>
      <c r="E774" s="6"/>
      <c r="F774" s="6"/>
      <c r="G774" s="6"/>
      <c r="H774" s="9"/>
      <c r="I774" s="6"/>
      <c r="J774" s="12"/>
      <c r="K774" s="13"/>
      <c r="L774" s="14" t="str">
        <f t="shared" si="50"/>
        <v/>
      </c>
      <c r="M774" s="14" t="str">
        <f t="shared" si="51"/>
        <v/>
      </c>
      <c r="N774" s="14" t="str">
        <f t="shared" si="52"/>
        <v/>
      </c>
    </row>
    <row r="775" spans="1:14" x14ac:dyDescent="0.2">
      <c r="A775" s="1" t="str">
        <f t="shared" si="49"/>
        <v/>
      </c>
      <c r="B775" s="9"/>
      <c r="C775" s="10" t="str">
        <f>IF(B775="","",COUNTIF(INDEX($B:$B,5):B775,B775))</f>
        <v/>
      </c>
      <c r="D775" s="11"/>
      <c r="E775" s="6"/>
      <c r="F775" s="6"/>
      <c r="G775" s="6"/>
      <c r="H775" s="9"/>
      <c r="I775" s="6"/>
      <c r="J775" s="12"/>
      <c r="K775" s="13"/>
      <c r="L775" s="14" t="str">
        <f t="shared" si="50"/>
        <v/>
      </c>
      <c r="M775" s="14" t="str">
        <f t="shared" si="51"/>
        <v/>
      </c>
      <c r="N775" s="14" t="str">
        <f t="shared" si="52"/>
        <v/>
      </c>
    </row>
    <row r="776" spans="1:14" x14ac:dyDescent="0.2">
      <c r="A776" s="1" t="str">
        <f t="shared" si="49"/>
        <v/>
      </c>
      <c r="B776" s="9"/>
      <c r="C776" s="10" t="str">
        <f>IF(B776="","",COUNTIF(INDEX($B:$B,5):B776,B776))</f>
        <v/>
      </c>
      <c r="D776" s="11"/>
      <c r="E776" s="6"/>
      <c r="F776" s="6"/>
      <c r="G776" s="6"/>
      <c r="H776" s="9"/>
      <c r="I776" s="6"/>
      <c r="J776" s="12"/>
      <c r="K776" s="13"/>
      <c r="L776" s="14" t="str">
        <f t="shared" si="50"/>
        <v/>
      </c>
      <c r="M776" s="14" t="str">
        <f t="shared" si="51"/>
        <v/>
      </c>
      <c r="N776" s="14" t="str">
        <f t="shared" si="52"/>
        <v/>
      </c>
    </row>
    <row r="777" spans="1:14" x14ac:dyDescent="0.2">
      <c r="A777" s="1" t="str">
        <f t="shared" si="49"/>
        <v/>
      </c>
      <c r="B777" s="9"/>
      <c r="C777" s="10" t="str">
        <f>IF(B777="","",COUNTIF(INDEX($B:$B,5):B777,B777))</f>
        <v/>
      </c>
      <c r="D777" s="11"/>
      <c r="E777" s="6"/>
      <c r="F777" s="6"/>
      <c r="G777" s="6"/>
      <c r="H777" s="9"/>
      <c r="I777" s="6"/>
      <c r="J777" s="12"/>
      <c r="K777" s="13"/>
      <c r="L777" s="14" t="str">
        <f t="shared" si="50"/>
        <v/>
      </c>
      <c r="M777" s="14" t="str">
        <f t="shared" si="51"/>
        <v/>
      </c>
      <c r="N777" s="14" t="str">
        <f t="shared" si="52"/>
        <v/>
      </c>
    </row>
    <row r="778" spans="1:14" x14ac:dyDescent="0.2">
      <c r="A778" s="1" t="str">
        <f t="shared" si="49"/>
        <v/>
      </c>
      <c r="B778" s="9"/>
      <c r="C778" s="10" t="str">
        <f>IF(B778="","",COUNTIF(INDEX($B:$B,5):B778,B778))</f>
        <v/>
      </c>
      <c r="D778" s="11"/>
      <c r="E778" s="6"/>
      <c r="F778" s="6"/>
      <c r="G778" s="6"/>
      <c r="H778" s="9"/>
      <c r="I778" s="6"/>
      <c r="J778" s="12"/>
      <c r="K778" s="13"/>
      <c r="L778" s="14" t="str">
        <f t="shared" si="50"/>
        <v/>
      </c>
      <c r="M778" s="14" t="str">
        <f t="shared" si="51"/>
        <v/>
      </c>
      <c r="N778" s="14" t="str">
        <f t="shared" si="52"/>
        <v/>
      </c>
    </row>
    <row r="779" spans="1:14" x14ac:dyDescent="0.2">
      <c r="A779" s="1" t="str">
        <f t="shared" si="49"/>
        <v/>
      </c>
      <c r="B779" s="9"/>
      <c r="C779" s="10" t="str">
        <f>IF(B779="","",COUNTIF(INDEX($B:$B,5):B779,B779))</f>
        <v/>
      </c>
      <c r="D779" s="11"/>
      <c r="E779" s="6"/>
      <c r="F779" s="6"/>
      <c r="G779" s="6"/>
      <c r="H779" s="9"/>
      <c r="I779" s="6"/>
      <c r="J779" s="12"/>
      <c r="K779" s="13"/>
      <c r="L779" s="14" t="str">
        <f t="shared" si="50"/>
        <v/>
      </c>
      <c r="M779" s="14" t="str">
        <f t="shared" si="51"/>
        <v/>
      </c>
      <c r="N779" s="14" t="str">
        <f t="shared" si="52"/>
        <v/>
      </c>
    </row>
    <row r="780" spans="1:14" x14ac:dyDescent="0.2">
      <c r="A780" s="1" t="str">
        <f t="shared" si="49"/>
        <v/>
      </c>
      <c r="B780" s="9"/>
      <c r="C780" s="10" t="str">
        <f>IF(B780="","",COUNTIF(INDEX($B:$B,5):B780,B780))</f>
        <v/>
      </c>
      <c r="D780" s="11"/>
      <c r="E780" s="6"/>
      <c r="F780" s="6"/>
      <c r="G780" s="6"/>
      <c r="H780" s="9"/>
      <c r="I780" s="6"/>
      <c r="J780" s="12"/>
      <c r="K780" s="13"/>
      <c r="L780" s="14" t="str">
        <f t="shared" si="50"/>
        <v/>
      </c>
      <c r="M780" s="14" t="str">
        <f t="shared" si="51"/>
        <v/>
      </c>
      <c r="N780" s="14" t="str">
        <f t="shared" si="52"/>
        <v/>
      </c>
    </row>
    <row r="781" spans="1:14" x14ac:dyDescent="0.2">
      <c r="A781" s="1" t="str">
        <f t="shared" si="49"/>
        <v/>
      </c>
      <c r="B781" s="9"/>
      <c r="C781" s="10" t="str">
        <f>IF(B781="","",COUNTIF(INDEX($B:$B,5):B781,B781))</f>
        <v/>
      </c>
      <c r="D781" s="11"/>
      <c r="E781" s="6"/>
      <c r="F781" s="6"/>
      <c r="G781" s="6"/>
      <c r="H781" s="9"/>
      <c r="I781" s="6"/>
      <c r="J781" s="12"/>
      <c r="K781" s="13"/>
      <c r="L781" s="14" t="str">
        <f t="shared" si="50"/>
        <v/>
      </c>
      <c r="M781" s="14" t="str">
        <f t="shared" si="51"/>
        <v/>
      </c>
      <c r="N781" s="14" t="str">
        <f t="shared" si="52"/>
        <v/>
      </c>
    </row>
    <row r="782" spans="1:14" x14ac:dyDescent="0.2">
      <c r="A782" s="1" t="str">
        <f t="shared" si="49"/>
        <v/>
      </c>
      <c r="B782" s="9"/>
      <c r="C782" s="10" t="str">
        <f>IF(B782="","",COUNTIF(INDEX($B:$B,5):B782,B782))</f>
        <v/>
      </c>
      <c r="D782" s="11"/>
      <c r="E782" s="6"/>
      <c r="F782" s="6"/>
      <c r="G782" s="6"/>
      <c r="H782" s="9"/>
      <c r="I782" s="6"/>
      <c r="J782" s="12"/>
      <c r="K782" s="13"/>
      <c r="L782" s="14" t="str">
        <f t="shared" si="50"/>
        <v/>
      </c>
      <c r="M782" s="14" t="str">
        <f t="shared" si="51"/>
        <v/>
      </c>
      <c r="N782" s="14" t="str">
        <f t="shared" si="52"/>
        <v/>
      </c>
    </row>
    <row r="783" spans="1:14" x14ac:dyDescent="0.2">
      <c r="A783" s="1" t="str">
        <f t="shared" si="49"/>
        <v/>
      </c>
      <c r="B783" s="9"/>
      <c r="C783" s="10" t="str">
        <f>IF(B783="","",COUNTIF(INDEX($B:$B,5):B783,B783))</f>
        <v/>
      </c>
      <c r="D783" s="11"/>
      <c r="E783" s="6"/>
      <c r="F783" s="6"/>
      <c r="G783" s="6"/>
      <c r="H783" s="9"/>
      <c r="I783" s="6"/>
      <c r="J783" s="12"/>
      <c r="K783" s="13"/>
      <c r="L783" s="14" t="str">
        <f t="shared" si="50"/>
        <v/>
      </c>
      <c r="M783" s="14" t="str">
        <f t="shared" si="51"/>
        <v/>
      </c>
      <c r="N783" s="14" t="str">
        <f t="shared" si="52"/>
        <v/>
      </c>
    </row>
    <row r="784" spans="1:14" x14ac:dyDescent="0.2">
      <c r="A784" s="1" t="str">
        <f t="shared" si="49"/>
        <v/>
      </c>
      <c r="B784" s="9"/>
      <c r="C784" s="10" t="str">
        <f>IF(B784="","",COUNTIF(INDEX($B:$B,5):B784,B784))</f>
        <v/>
      </c>
      <c r="D784" s="11"/>
      <c r="E784" s="6"/>
      <c r="F784" s="6"/>
      <c r="G784" s="6"/>
      <c r="H784" s="9"/>
      <c r="I784" s="6"/>
      <c r="J784" s="12"/>
      <c r="K784" s="13"/>
      <c r="L784" s="14" t="str">
        <f t="shared" si="50"/>
        <v/>
      </c>
      <c r="M784" s="14" t="str">
        <f t="shared" si="51"/>
        <v/>
      </c>
      <c r="N784" s="14" t="str">
        <f t="shared" si="52"/>
        <v/>
      </c>
    </row>
    <row r="785" spans="1:14" x14ac:dyDescent="0.2">
      <c r="A785" s="1" t="str">
        <f t="shared" si="49"/>
        <v/>
      </c>
      <c r="B785" s="9"/>
      <c r="C785" s="10" t="str">
        <f>IF(B785="","",COUNTIF(INDEX($B:$B,5):B785,B785))</f>
        <v/>
      </c>
      <c r="D785" s="11"/>
      <c r="E785" s="6"/>
      <c r="F785" s="6"/>
      <c r="G785" s="6"/>
      <c r="H785" s="9"/>
      <c r="I785" s="6"/>
      <c r="J785" s="12"/>
      <c r="K785" s="13"/>
      <c r="L785" s="14" t="str">
        <f t="shared" si="50"/>
        <v/>
      </c>
      <c r="M785" s="14" t="str">
        <f t="shared" si="51"/>
        <v/>
      </c>
      <c r="N785" s="14" t="str">
        <f t="shared" si="52"/>
        <v/>
      </c>
    </row>
    <row r="786" spans="1:14" x14ac:dyDescent="0.2">
      <c r="A786" s="1" t="str">
        <f t="shared" si="49"/>
        <v/>
      </c>
      <c r="B786" s="9"/>
      <c r="C786" s="10" t="str">
        <f>IF(B786="","",COUNTIF(INDEX($B:$B,5):B786,B786))</f>
        <v/>
      </c>
      <c r="D786" s="11"/>
      <c r="E786" s="6"/>
      <c r="F786" s="6"/>
      <c r="G786" s="6"/>
      <c r="H786" s="9"/>
      <c r="I786" s="6"/>
      <c r="J786" s="12"/>
      <c r="K786" s="13"/>
      <c r="L786" s="14" t="str">
        <f t="shared" si="50"/>
        <v/>
      </c>
      <c r="M786" s="14" t="str">
        <f t="shared" si="51"/>
        <v/>
      </c>
      <c r="N786" s="14" t="str">
        <f t="shared" si="52"/>
        <v/>
      </c>
    </row>
    <row r="787" spans="1:14" x14ac:dyDescent="0.2">
      <c r="A787" s="1" t="str">
        <f t="shared" si="49"/>
        <v/>
      </c>
      <c r="B787" s="9"/>
      <c r="C787" s="10" t="str">
        <f>IF(B787="","",COUNTIF(INDEX($B:$B,5):B787,B787))</f>
        <v/>
      </c>
      <c r="D787" s="11"/>
      <c r="E787" s="6"/>
      <c r="F787" s="6"/>
      <c r="G787" s="6"/>
      <c r="H787" s="9"/>
      <c r="I787" s="6"/>
      <c r="J787" s="12"/>
      <c r="K787" s="13"/>
      <c r="L787" s="14" t="str">
        <f t="shared" si="50"/>
        <v/>
      </c>
      <c r="M787" s="14" t="str">
        <f t="shared" si="51"/>
        <v/>
      </c>
      <c r="N787" s="14" t="str">
        <f t="shared" si="52"/>
        <v/>
      </c>
    </row>
    <row r="788" spans="1:14" x14ac:dyDescent="0.2">
      <c r="A788" s="1" t="str">
        <f t="shared" si="49"/>
        <v/>
      </c>
      <c r="B788" s="9"/>
      <c r="C788" s="10" t="str">
        <f>IF(B788="","",COUNTIF(INDEX($B:$B,5):B788,B788))</f>
        <v/>
      </c>
      <c r="D788" s="11"/>
      <c r="E788" s="6"/>
      <c r="F788" s="6"/>
      <c r="G788" s="6"/>
      <c r="H788" s="9"/>
      <c r="I788" s="6"/>
      <c r="J788" s="12"/>
      <c r="K788" s="13"/>
      <c r="L788" s="14" t="str">
        <f t="shared" si="50"/>
        <v/>
      </c>
      <c r="M788" s="14" t="str">
        <f t="shared" si="51"/>
        <v/>
      </c>
      <c r="N788" s="14" t="str">
        <f t="shared" si="52"/>
        <v/>
      </c>
    </row>
    <row r="789" spans="1:14" x14ac:dyDescent="0.2">
      <c r="A789" s="1" t="str">
        <f t="shared" si="49"/>
        <v/>
      </c>
      <c r="B789" s="9"/>
      <c r="C789" s="10" t="str">
        <f>IF(B789="","",COUNTIF(INDEX($B:$B,5):B789,B789))</f>
        <v/>
      </c>
      <c r="D789" s="11"/>
      <c r="E789" s="6"/>
      <c r="F789" s="6"/>
      <c r="G789" s="6"/>
      <c r="H789" s="9"/>
      <c r="I789" s="6"/>
      <c r="J789" s="12"/>
      <c r="K789" s="13"/>
      <c r="L789" s="14" t="str">
        <f t="shared" si="50"/>
        <v/>
      </c>
      <c r="M789" s="14" t="str">
        <f t="shared" si="51"/>
        <v/>
      </c>
      <c r="N789" s="14" t="str">
        <f t="shared" si="52"/>
        <v/>
      </c>
    </row>
    <row r="790" spans="1:14" x14ac:dyDescent="0.2">
      <c r="A790" s="1" t="str">
        <f t="shared" si="49"/>
        <v/>
      </c>
      <c r="B790" s="9"/>
      <c r="C790" s="10" t="str">
        <f>IF(B790="","",COUNTIF(INDEX($B:$B,5):B790,B790))</f>
        <v/>
      </c>
      <c r="D790" s="11"/>
      <c r="E790" s="6"/>
      <c r="F790" s="6"/>
      <c r="G790" s="6"/>
      <c r="H790" s="9"/>
      <c r="I790" s="6"/>
      <c r="J790" s="12"/>
      <c r="K790" s="13"/>
      <c r="L790" s="14" t="str">
        <f t="shared" si="50"/>
        <v/>
      </c>
      <c r="M790" s="14" t="str">
        <f t="shared" si="51"/>
        <v/>
      </c>
      <c r="N790" s="14" t="str">
        <f t="shared" si="52"/>
        <v/>
      </c>
    </row>
    <row r="791" spans="1:14" x14ac:dyDescent="0.2">
      <c r="A791" s="1" t="str">
        <f t="shared" si="49"/>
        <v/>
      </c>
      <c r="B791" s="9"/>
      <c r="C791" s="10" t="str">
        <f>IF(B791="","",COUNTIF(INDEX($B:$B,5):B791,B791))</f>
        <v/>
      </c>
      <c r="D791" s="11"/>
      <c r="E791" s="6"/>
      <c r="F791" s="6"/>
      <c r="G791" s="6"/>
      <c r="H791" s="9"/>
      <c r="I791" s="6"/>
      <c r="J791" s="12"/>
      <c r="K791" s="13"/>
      <c r="L791" s="14" t="str">
        <f t="shared" si="50"/>
        <v/>
      </c>
      <c r="M791" s="14" t="str">
        <f t="shared" si="51"/>
        <v/>
      </c>
      <c r="N791" s="14" t="str">
        <f t="shared" si="52"/>
        <v/>
      </c>
    </row>
    <row r="792" spans="1:14" x14ac:dyDescent="0.2">
      <c r="A792" s="1" t="str">
        <f t="shared" si="49"/>
        <v/>
      </c>
      <c r="B792" s="9"/>
      <c r="C792" s="10" t="str">
        <f>IF(B792="","",COUNTIF(INDEX($B:$B,5):B792,B792))</f>
        <v/>
      </c>
      <c r="D792" s="11"/>
      <c r="E792" s="6"/>
      <c r="F792" s="6"/>
      <c r="G792" s="6"/>
      <c r="H792" s="9"/>
      <c r="I792" s="6"/>
      <c r="J792" s="12"/>
      <c r="K792" s="13"/>
      <c r="L792" s="14" t="str">
        <f t="shared" si="50"/>
        <v/>
      </c>
      <c r="M792" s="14" t="str">
        <f t="shared" si="51"/>
        <v/>
      </c>
      <c r="N792" s="14" t="str">
        <f t="shared" si="52"/>
        <v/>
      </c>
    </row>
    <row r="793" spans="1:14" x14ac:dyDescent="0.2">
      <c r="A793" s="1" t="str">
        <f t="shared" si="49"/>
        <v/>
      </c>
      <c r="B793" s="9"/>
      <c r="C793" s="10" t="str">
        <f>IF(B793="","",COUNTIF(INDEX($B:$B,5):B793,B793))</f>
        <v/>
      </c>
      <c r="D793" s="11"/>
      <c r="E793" s="6"/>
      <c r="F793" s="6"/>
      <c r="G793" s="6"/>
      <c r="H793" s="9"/>
      <c r="I793" s="6"/>
      <c r="J793" s="12"/>
      <c r="K793" s="13"/>
      <c r="L793" s="14" t="str">
        <f t="shared" si="50"/>
        <v/>
      </c>
      <c r="M793" s="14" t="str">
        <f t="shared" si="51"/>
        <v/>
      </c>
      <c r="N793" s="14" t="str">
        <f t="shared" si="52"/>
        <v/>
      </c>
    </row>
    <row r="794" spans="1:14" x14ac:dyDescent="0.2">
      <c r="A794" s="1" t="str">
        <f t="shared" si="49"/>
        <v/>
      </c>
      <c r="B794" s="9"/>
      <c r="C794" s="10" t="str">
        <f>IF(B794="","",COUNTIF(INDEX($B:$B,5):B794,B794))</f>
        <v/>
      </c>
      <c r="D794" s="11"/>
      <c r="E794" s="6"/>
      <c r="F794" s="6"/>
      <c r="G794" s="6"/>
      <c r="H794" s="9"/>
      <c r="I794" s="6"/>
      <c r="J794" s="12"/>
      <c r="K794" s="13"/>
      <c r="L794" s="14" t="str">
        <f t="shared" si="50"/>
        <v/>
      </c>
      <c r="M794" s="14" t="str">
        <f t="shared" si="51"/>
        <v/>
      </c>
      <c r="N794" s="14" t="str">
        <f t="shared" si="52"/>
        <v/>
      </c>
    </row>
    <row r="795" spans="1:14" x14ac:dyDescent="0.2">
      <c r="A795" s="1" t="str">
        <f t="shared" si="49"/>
        <v/>
      </c>
      <c r="B795" s="9"/>
      <c r="C795" s="10" t="str">
        <f>IF(B795="","",COUNTIF(INDEX($B:$B,5):B795,B795))</f>
        <v/>
      </c>
      <c r="D795" s="11"/>
      <c r="E795" s="6"/>
      <c r="F795" s="6"/>
      <c r="G795" s="6"/>
      <c r="H795" s="9"/>
      <c r="I795" s="6"/>
      <c r="J795" s="12"/>
      <c r="K795" s="13"/>
      <c r="L795" s="14" t="str">
        <f t="shared" si="50"/>
        <v/>
      </c>
      <c r="M795" s="14" t="str">
        <f t="shared" si="51"/>
        <v/>
      </c>
      <c r="N795" s="14" t="str">
        <f t="shared" si="52"/>
        <v/>
      </c>
    </row>
    <row r="796" spans="1:14" x14ac:dyDescent="0.2">
      <c r="A796" s="1" t="str">
        <f t="shared" si="49"/>
        <v/>
      </c>
      <c r="B796" s="9"/>
      <c r="C796" s="10" t="str">
        <f>IF(B796="","",COUNTIF(INDEX($B:$B,5):B796,B796))</f>
        <v/>
      </c>
      <c r="D796" s="11"/>
      <c r="E796" s="6"/>
      <c r="F796" s="6"/>
      <c r="G796" s="6"/>
      <c r="H796" s="9"/>
      <c r="I796" s="6"/>
      <c r="J796" s="12"/>
      <c r="K796" s="13"/>
      <c r="L796" s="14" t="str">
        <f t="shared" si="50"/>
        <v/>
      </c>
      <c r="M796" s="14" t="str">
        <f t="shared" si="51"/>
        <v/>
      </c>
      <c r="N796" s="14" t="str">
        <f t="shared" si="52"/>
        <v/>
      </c>
    </row>
    <row r="797" spans="1:14" x14ac:dyDescent="0.2">
      <c r="A797" s="1" t="str">
        <f t="shared" si="49"/>
        <v/>
      </c>
      <c r="B797" s="9"/>
      <c r="C797" s="10" t="str">
        <f>IF(B797="","",COUNTIF(INDEX($B:$B,5):B797,B797))</f>
        <v/>
      </c>
      <c r="D797" s="11"/>
      <c r="E797" s="6"/>
      <c r="F797" s="6"/>
      <c r="G797" s="6"/>
      <c r="H797" s="9"/>
      <c r="I797" s="6"/>
      <c r="J797" s="12"/>
      <c r="K797" s="13"/>
      <c r="L797" s="14" t="str">
        <f t="shared" si="50"/>
        <v/>
      </c>
      <c r="M797" s="14" t="str">
        <f t="shared" si="51"/>
        <v/>
      </c>
      <c r="N797" s="14" t="str">
        <f t="shared" si="52"/>
        <v/>
      </c>
    </row>
    <row r="798" spans="1:14" x14ac:dyDescent="0.2">
      <c r="A798" s="1" t="str">
        <f t="shared" si="49"/>
        <v/>
      </c>
      <c r="B798" s="9"/>
      <c r="C798" s="10" t="str">
        <f>IF(B798="","",COUNTIF(INDEX($B:$B,5):B798,B798))</f>
        <v/>
      </c>
      <c r="D798" s="11"/>
      <c r="E798" s="6"/>
      <c r="F798" s="6"/>
      <c r="G798" s="6"/>
      <c r="H798" s="9"/>
      <c r="I798" s="6"/>
      <c r="J798" s="12"/>
      <c r="K798" s="13"/>
      <c r="L798" s="14" t="str">
        <f t="shared" si="50"/>
        <v/>
      </c>
      <c r="M798" s="14" t="str">
        <f t="shared" si="51"/>
        <v/>
      </c>
      <c r="N798" s="14" t="str">
        <f t="shared" si="52"/>
        <v/>
      </c>
    </row>
    <row r="799" spans="1:14" x14ac:dyDescent="0.2">
      <c r="A799" s="1" t="str">
        <f t="shared" si="49"/>
        <v/>
      </c>
      <c r="B799" s="9"/>
      <c r="C799" s="10" t="str">
        <f>IF(B799="","",COUNTIF(INDEX($B:$B,5):B799,B799))</f>
        <v/>
      </c>
      <c r="D799" s="11"/>
      <c r="E799" s="6"/>
      <c r="F799" s="6"/>
      <c r="G799" s="6"/>
      <c r="H799" s="9"/>
      <c r="I799" s="6"/>
      <c r="J799" s="12"/>
      <c r="K799" s="13"/>
      <c r="L799" s="14" t="str">
        <f t="shared" si="50"/>
        <v/>
      </c>
      <c r="M799" s="14" t="str">
        <f t="shared" si="51"/>
        <v/>
      </c>
      <c r="N799" s="14" t="str">
        <f t="shared" si="52"/>
        <v/>
      </c>
    </row>
    <row r="800" spans="1:14" x14ac:dyDescent="0.2">
      <c r="A800" s="1" t="str">
        <f t="shared" si="49"/>
        <v/>
      </c>
      <c r="B800" s="9"/>
      <c r="C800" s="10" t="str">
        <f>IF(B800="","",COUNTIF(INDEX($B:$B,5):B800,B800))</f>
        <v/>
      </c>
      <c r="D800" s="11"/>
      <c r="E800" s="6"/>
      <c r="F800" s="6"/>
      <c r="G800" s="6"/>
      <c r="H800" s="9"/>
      <c r="I800" s="6"/>
      <c r="J800" s="12"/>
      <c r="K800" s="13"/>
      <c r="L800" s="14" t="str">
        <f t="shared" si="50"/>
        <v/>
      </c>
      <c r="M800" s="14" t="str">
        <f t="shared" si="51"/>
        <v/>
      </c>
      <c r="N800" s="14" t="str">
        <f t="shared" si="52"/>
        <v/>
      </c>
    </row>
    <row r="801" spans="1:14" x14ac:dyDescent="0.2">
      <c r="A801" s="1" t="str">
        <f t="shared" si="49"/>
        <v/>
      </c>
      <c r="B801" s="9"/>
      <c r="C801" s="10" t="str">
        <f>IF(B801="","",COUNTIF(INDEX($B:$B,5):B801,B801))</f>
        <v/>
      </c>
      <c r="D801" s="11"/>
      <c r="E801" s="6"/>
      <c r="F801" s="6"/>
      <c r="G801" s="6"/>
      <c r="H801" s="9"/>
      <c r="I801" s="6"/>
      <c r="J801" s="12"/>
      <c r="K801" s="13"/>
      <c r="L801" s="14" t="str">
        <f t="shared" si="50"/>
        <v/>
      </c>
      <c r="M801" s="14" t="str">
        <f t="shared" si="51"/>
        <v/>
      </c>
      <c r="N801" s="14" t="str">
        <f t="shared" si="52"/>
        <v/>
      </c>
    </row>
    <row r="802" spans="1:14" x14ac:dyDescent="0.2">
      <c r="A802" s="1" t="str">
        <f t="shared" si="49"/>
        <v/>
      </c>
      <c r="B802" s="9"/>
      <c r="C802" s="10" t="str">
        <f>IF(B802="","",COUNTIF(INDEX($B:$B,5):B802,B802))</f>
        <v/>
      </c>
      <c r="D802" s="11"/>
      <c r="E802" s="6"/>
      <c r="F802" s="6"/>
      <c r="G802" s="6"/>
      <c r="H802" s="9"/>
      <c r="I802" s="6"/>
      <c r="J802" s="12"/>
      <c r="K802" s="13"/>
      <c r="L802" s="14" t="str">
        <f t="shared" si="50"/>
        <v/>
      </c>
      <c r="M802" s="14" t="str">
        <f t="shared" si="51"/>
        <v/>
      </c>
      <c r="N802" s="14" t="str">
        <f t="shared" si="52"/>
        <v/>
      </c>
    </row>
    <row r="803" spans="1:14" x14ac:dyDescent="0.2">
      <c r="A803" s="1" t="str">
        <f t="shared" si="49"/>
        <v/>
      </c>
      <c r="B803" s="9"/>
      <c r="C803" s="10" t="str">
        <f>IF(B803="","",COUNTIF(INDEX($B:$B,5):B803,B803))</f>
        <v/>
      </c>
      <c r="D803" s="11"/>
      <c r="E803" s="6"/>
      <c r="F803" s="6"/>
      <c r="G803" s="6"/>
      <c r="H803" s="9"/>
      <c r="I803" s="6"/>
      <c r="J803" s="12"/>
      <c r="K803" s="13"/>
      <c r="L803" s="14" t="str">
        <f t="shared" si="50"/>
        <v/>
      </c>
      <c r="M803" s="14" t="str">
        <f t="shared" si="51"/>
        <v/>
      </c>
      <c r="N803" s="14" t="str">
        <f t="shared" si="52"/>
        <v/>
      </c>
    </row>
    <row r="804" spans="1:14" x14ac:dyDescent="0.2">
      <c r="A804" s="1" t="str">
        <f t="shared" si="49"/>
        <v/>
      </c>
      <c r="B804" s="9"/>
      <c r="C804" s="10" t="str">
        <f>IF(B804="","",COUNTIF(INDEX($B:$B,5):B804,B804))</f>
        <v/>
      </c>
      <c r="D804" s="11"/>
      <c r="E804" s="6"/>
      <c r="F804" s="6"/>
      <c r="G804" s="6"/>
      <c r="H804" s="9"/>
      <c r="I804" s="6"/>
      <c r="J804" s="12"/>
      <c r="K804" s="13"/>
      <c r="L804" s="14" t="str">
        <f t="shared" si="50"/>
        <v/>
      </c>
      <c r="M804" s="14" t="str">
        <f t="shared" si="51"/>
        <v/>
      </c>
      <c r="N804" s="14" t="str">
        <f t="shared" si="52"/>
        <v/>
      </c>
    </row>
    <row r="805" spans="1:14" x14ac:dyDescent="0.2">
      <c r="A805" s="1" t="str">
        <f t="shared" si="49"/>
        <v/>
      </c>
      <c r="B805" s="9"/>
      <c r="C805" s="10" t="str">
        <f>IF(B805="","",COUNTIF(INDEX($B:$B,5):B805,B805))</f>
        <v/>
      </c>
      <c r="D805" s="11"/>
      <c r="E805" s="6"/>
      <c r="F805" s="6"/>
      <c r="G805" s="6"/>
      <c r="H805" s="9"/>
      <c r="I805" s="6"/>
      <c r="J805" s="12"/>
      <c r="K805" s="13"/>
      <c r="L805" s="14" t="str">
        <f t="shared" si="50"/>
        <v/>
      </c>
      <c r="M805" s="14" t="str">
        <f t="shared" si="51"/>
        <v/>
      </c>
      <c r="N805" s="14" t="str">
        <f t="shared" si="52"/>
        <v/>
      </c>
    </row>
    <row r="806" spans="1:14" x14ac:dyDescent="0.2">
      <c r="A806" s="1" t="str">
        <f t="shared" si="49"/>
        <v/>
      </c>
      <c r="B806" s="9"/>
      <c r="C806" s="10" t="str">
        <f>IF(B806="","",COUNTIF(INDEX($B:$B,5):B806,B806))</f>
        <v/>
      </c>
      <c r="D806" s="11"/>
      <c r="E806" s="6"/>
      <c r="F806" s="6"/>
      <c r="G806" s="6"/>
      <c r="H806" s="9"/>
      <c r="I806" s="6"/>
      <c r="J806" s="12"/>
      <c r="K806" s="13"/>
      <c r="L806" s="14" t="str">
        <f t="shared" si="50"/>
        <v/>
      </c>
      <c r="M806" s="14" t="str">
        <f t="shared" si="51"/>
        <v/>
      </c>
      <c r="N806" s="14" t="str">
        <f t="shared" si="52"/>
        <v/>
      </c>
    </row>
    <row r="807" spans="1:14" x14ac:dyDescent="0.2">
      <c r="A807" s="1" t="str">
        <f t="shared" si="49"/>
        <v/>
      </c>
      <c r="B807" s="9"/>
      <c r="C807" s="10" t="str">
        <f>IF(B807="","",COUNTIF(INDEX($B:$B,5):B807,B807))</f>
        <v/>
      </c>
      <c r="D807" s="11"/>
      <c r="E807" s="6"/>
      <c r="F807" s="6"/>
      <c r="G807" s="6"/>
      <c r="H807" s="9"/>
      <c r="I807" s="6"/>
      <c r="J807" s="12"/>
      <c r="K807" s="13"/>
      <c r="L807" s="14" t="str">
        <f t="shared" si="50"/>
        <v/>
      </c>
      <c r="M807" s="14" t="str">
        <f t="shared" si="51"/>
        <v/>
      </c>
      <c r="N807" s="14" t="str">
        <f t="shared" si="52"/>
        <v/>
      </c>
    </row>
    <row r="808" spans="1:14" x14ac:dyDescent="0.2">
      <c r="A808" s="1" t="str">
        <f t="shared" si="49"/>
        <v/>
      </c>
      <c r="B808" s="9"/>
      <c r="C808" s="10" t="str">
        <f>IF(B808="","",COUNTIF(INDEX($B:$B,5):B808,B808))</f>
        <v/>
      </c>
      <c r="D808" s="11"/>
      <c r="E808" s="6"/>
      <c r="F808" s="6"/>
      <c r="G808" s="6"/>
      <c r="H808" s="9"/>
      <c r="I808" s="6"/>
      <c r="J808" s="12"/>
      <c r="K808" s="13"/>
      <c r="L808" s="14" t="str">
        <f t="shared" si="50"/>
        <v/>
      </c>
      <c r="M808" s="14" t="str">
        <f t="shared" si="51"/>
        <v/>
      </c>
      <c r="N808" s="14" t="str">
        <f t="shared" si="52"/>
        <v/>
      </c>
    </row>
    <row r="809" spans="1:14" x14ac:dyDescent="0.2">
      <c r="A809" s="1" t="str">
        <f t="shared" si="49"/>
        <v/>
      </c>
      <c r="B809" s="9"/>
      <c r="C809" s="10" t="str">
        <f>IF(B809="","",COUNTIF(INDEX($B:$B,5):B809,B809))</f>
        <v/>
      </c>
      <c r="D809" s="11"/>
      <c r="E809" s="6"/>
      <c r="F809" s="6"/>
      <c r="G809" s="6"/>
      <c r="H809" s="9"/>
      <c r="I809" s="6"/>
      <c r="J809" s="12"/>
      <c r="K809" s="13"/>
      <c r="L809" s="14" t="str">
        <f t="shared" si="50"/>
        <v/>
      </c>
      <c r="M809" s="14" t="str">
        <f t="shared" si="51"/>
        <v/>
      </c>
      <c r="N809" s="14" t="str">
        <f t="shared" si="52"/>
        <v/>
      </c>
    </row>
    <row r="810" spans="1:14" x14ac:dyDescent="0.2">
      <c r="A810" s="1" t="str">
        <f t="shared" si="49"/>
        <v/>
      </c>
      <c r="B810" s="9"/>
      <c r="C810" s="10" t="str">
        <f>IF(B810="","",COUNTIF(INDEX($B:$B,5):B810,B810))</f>
        <v/>
      </c>
      <c r="D810" s="11"/>
      <c r="E810" s="6"/>
      <c r="F810" s="6"/>
      <c r="G810" s="6"/>
      <c r="H810" s="9"/>
      <c r="I810" s="6"/>
      <c r="J810" s="12"/>
      <c r="K810" s="13"/>
      <c r="L810" s="14" t="str">
        <f t="shared" si="50"/>
        <v/>
      </c>
      <c r="M810" s="14" t="str">
        <f t="shared" si="51"/>
        <v/>
      </c>
      <c r="N810" s="14" t="str">
        <f t="shared" si="52"/>
        <v/>
      </c>
    </row>
    <row r="811" spans="1:14" x14ac:dyDescent="0.2">
      <c r="A811" s="1" t="str">
        <f t="shared" si="49"/>
        <v/>
      </c>
      <c r="B811" s="9"/>
      <c r="C811" s="10" t="str">
        <f>IF(B811="","",COUNTIF(INDEX($B:$B,5):B811,B811))</f>
        <v/>
      </c>
      <c r="D811" s="11"/>
      <c r="E811" s="6"/>
      <c r="F811" s="6"/>
      <c r="G811" s="6"/>
      <c r="H811" s="9"/>
      <c r="I811" s="6"/>
      <c r="J811" s="12"/>
      <c r="K811" s="13"/>
      <c r="L811" s="14" t="str">
        <f t="shared" si="50"/>
        <v/>
      </c>
      <c r="M811" s="14" t="str">
        <f t="shared" si="51"/>
        <v/>
      </c>
      <c r="N811" s="14" t="str">
        <f t="shared" si="52"/>
        <v/>
      </c>
    </row>
    <row r="812" spans="1:14" x14ac:dyDescent="0.2">
      <c r="A812" s="1" t="str">
        <f t="shared" si="49"/>
        <v/>
      </c>
      <c r="B812" s="9"/>
      <c r="C812" s="10" t="str">
        <f>IF(B812="","",COUNTIF(INDEX($B:$B,5):B812,B812))</f>
        <v/>
      </c>
      <c r="D812" s="11"/>
      <c r="E812" s="6"/>
      <c r="F812" s="6"/>
      <c r="G812" s="6"/>
      <c r="H812" s="9"/>
      <c r="I812" s="6"/>
      <c r="J812" s="12"/>
      <c r="K812" s="13"/>
      <c r="L812" s="14" t="str">
        <f t="shared" si="50"/>
        <v/>
      </c>
      <c r="M812" s="14" t="str">
        <f t="shared" si="51"/>
        <v/>
      </c>
      <c r="N812" s="14" t="str">
        <f t="shared" si="52"/>
        <v/>
      </c>
    </row>
    <row r="813" spans="1:14" x14ac:dyDescent="0.2">
      <c r="A813" s="1" t="str">
        <f t="shared" si="49"/>
        <v/>
      </c>
      <c r="B813" s="9"/>
      <c r="C813" s="10" t="str">
        <f>IF(B813="","",COUNTIF(INDEX($B:$B,5):B813,B813))</f>
        <v/>
      </c>
      <c r="D813" s="11"/>
      <c r="E813" s="6"/>
      <c r="F813" s="6"/>
      <c r="G813" s="6"/>
      <c r="H813" s="9"/>
      <c r="I813" s="6"/>
      <c r="J813" s="12"/>
      <c r="K813" s="13"/>
      <c r="L813" s="14" t="str">
        <f t="shared" si="50"/>
        <v/>
      </c>
      <c r="M813" s="14" t="str">
        <f t="shared" si="51"/>
        <v/>
      </c>
      <c r="N813" s="14" t="str">
        <f t="shared" si="52"/>
        <v/>
      </c>
    </row>
    <row r="814" spans="1:14" x14ac:dyDescent="0.2">
      <c r="A814" s="1" t="str">
        <f t="shared" si="49"/>
        <v/>
      </c>
      <c r="B814" s="9"/>
      <c r="C814" s="10" t="str">
        <f>IF(B814="","",COUNTIF(INDEX($B:$B,5):B814,B814))</f>
        <v/>
      </c>
      <c r="D814" s="11"/>
      <c r="E814" s="6"/>
      <c r="F814" s="6"/>
      <c r="G814" s="6"/>
      <c r="H814" s="9"/>
      <c r="I814" s="6"/>
      <c r="J814" s="12"/>
      <c r="K814" s="13"/>
      <c r="L814" s="14" t="str">
        <f t="shared" si="50"/>
        <v/>
      </c>
      <c r="M814" s="14" t="str">
        <f t="shared" si="51"/>
        <v/>
      </c>
      <c r="N814" s="14" t="str">
        <f t="shared" si="52"/>
        <v/>
      </c>
    </row>
    <row r="815" spans="1:14" x14ac:dyDescent="0.2">
      <c r="A815" s="1" t="str">
        <f t="shared" si="49"/>
        <v/>
      </c>
      <c r="B815" s="9"/>
      <c r="C815" s="10" t="str">
        <f>IF(B815="","",COUNTIF(INDEX($B:$B,5):B815,B815))</f>
        <v/>
      </c>
      <c r="D815" s="11"/>
      <c r="E815" s="6"/>
      <c r="F815" s="6"/>
      <c r="G815" s="6"/>
      <c r="H815" s="9"/>
      <c r="I815" s="6"/>
      <c r="J815" s="12"/>
      <c r="K815" s="13"/>
      <c r="L815" s="14" t="str">
        <f t="shared" si="50"/>
        <v/>
      </c>
      <c r="M815" s="14" t="str">
        <f t="shared" si="51"/>
        <v/>
      </c>
      <c r="N815" s="14" t="str">
        <f t="shared" si="52"/>
        <v/>
      </c>
    </row>
    <row r="816" spans="1:14" x14ac:dyDescent="0.2">
      <c r="A816" s="1" t="str">
        <f t="shared" si="49"/>
        <v/>
      </c>
      <c r="B816" s="9"/>
      <c r="C816" s="10" t="str">
        <f>IF(B816="","",COUNTIF(INDEX($B:$B,5):B816,B816))</f>
        <v/>
      </c>
      <c r="D816" s="11"/>
      <c r="E816" s="6"/>
      <c r="F816" s="6"/>
      <c r="G816" s="6"/>
      <c r="H816" s="9"/>
      <c r="I816" s="6"/>
      <c r="J816" s="12"/>
      <c r="K816" s="13"/>
      <c r="L816" s="14" t="str">
        <f t="shared" si="50"/>
        <v/>
      </c>
      <c r="M816" s="14" t="str">
        <f t="shared" si="51"/>
        <v/>
      </c>
      <c r="N816" s="14" t="str">
        <f t="shared" si="52"/>
        <v/>
      </c>
    </row>
    <row r="817" spans="1:14" x14ac:dyDescent="0.2">
      <c r="A817" s="1" t="str">
        <f t="shared" si="49"/>
        <v/>
      </c>
      <c r="B817" s="9"/>
      <c r="C817" s="10" t="str">
        <f>IF(B817="","",COUNTIF(INDEX($B:$B,5):B817,B817))</f>
        <v/>
      </c>
      <c r="D817" s="11"/>
      <c r="E817" s="6"/>
      <c r="F817" s="6"/>
      <c r="G817" s="6"/>
      <c r="H817" s="9"/>
      <c r="I817" s="6"/>
      <c r="J817" s="12"/>
      <c r="K817" s="13"/>
      <c r="L817" s="14" t="str">
        <f t="shared" si="50"/>
        <v/>
      </c>
      <c r="M817" s="14" t="str">
        <f t="shared" si="51"/>
        <v/>
      </c>
      <c r="N817" s="14" t="str">
        <f t="shared" si="52"/>
        <v/>
      </c>
    </row>
    <row r="818" spans="1:14" x14ac:dyDescent="0.2">
      <c r="A818" s="1" t="str">
        <f t="shared" si="49"/>
        <v/>
      </c>
      <c r="B818" s="9"/>
      <c r="C818" s="10" t="str">
        <f>IF(B818="","",COUNTIF(INDEX($B:$B,5):B818,B818))</f>
        <v/>
      </c>
      <c r="D818" s="11"/>
      <c r="E818" s="6"/>
      <c r="F818" s="6"/>
      <c r="G818" s="6"/>
      <c r="H818" s="9"/>
      <c r="I818" s="6"/>
      <c r="J818" s="12"/>
      <c r="K818" s="13"/>
      <c r="L818" s="14" t="str">
        <f t="shared" si="50"/>
        <v/>
      </c>
      <c r="M818" s="14" t="str">
        <f t="shared" si="51"/>
        <v/>
      </c>
      <c r="N818" s="14" t="str">
        <f t="shared" si="52"/>
        <v/>
      </c>
    </row>
    <row r="819" spans="1:14" x14ac:dyDescent="0.2">
      <c r="A819" s="1" t="str">
        <f t="shared" si="49"/>
        <v/>
      </c>
      <c r="B819" s="9"/>
      <c r="C819" s="10" t="str">
        <f>IF(B819="","",COUNTIF(INDEX($B:$B,5):B819,B819))</f>
        <v/>
      </c>
      <c r="D819" s="11"/>
      <c r="E819" s="6"/>
      <c r="F819" s="6"/>
      <c r="G819" s="6"/>
      <c r="H819" s="9"/>
      <c r="I819" s="6"/>
      <c r="J819" s="12"/>
      <c r="K819" s="13"/>
      <c r="L819" s="14" t="str">
        <f t="shared" si="50"/>
        <v/>
      </c>
      <c r="M819" s="14" t="str">
        <f t="shared" si="51"/>
        <v/>
      </c>
      <c r="N819" s="14" t="str">
        <f t="shared" si="52"/>
        <v/>
      </c>
    </row>
    <row r="820" spans="1:14" x14ac:dyDescent="0.2">
      <c r="A820" s="1" t="str">
        <f t="shared" si="49"/>
        <v/>
      </c>
      <c r="B820" s="9"/>
      <c r="C820" s="10" t="str">
        <f>IF(B820="","",COUNTIF(INDEX($B:$B,5):B820,B820))</f>
        <v/>
      </c>
      <c r="D820" s="11"/>
      <c r="E820" s="6"/>
      <c r="F820" s="6"/>
      <c r="G820" s="6"/>
      <c r="H820" s="9"/>
      <c r="I820" s="6"/>
      <c r="J820" s="12"/>
      <c r="K820" s="13"/>
      <c r="L820" s="14" t="str">
        <f t="shared" si="50"/>
        <v/>
      </c>
      <c r="M820" s="14" t="str">
        <f t="shared" si="51"/>
        <v/>
      </c>
      <c r="N820" s="14" t="str">
        <f t="shared" si="52"/>
        <v/>
      </c>
    </row>
    <row r="821" spans="1:14" x14ac:dyDescent="0.2">
      <c r="A821" s="1" t="str">
        <f t="shared" si="49"/>
        <v/>
      </c>
      <c r="B821" s="9"/>
      <c r="C821" s="10" t="str">
        <f>IF(B821="","",COUNTIF(INDEX($B:$B,5):B821,B821))</f>
        <v/>
      </c>
      <c r="D821" s="11"/>
      <c r="E821" s="6"/>
      <c r="F821" s="6"/>
      <c r="G821" s="6"/>
      <c r="H821" s="9"/>
      <c r="I821" s="6"/>
      <c r="J821" s="12"/>
      <c r="K821" s="13"/>
      <c r="L821" s="14" t="str">
        <f t="shared" si="50"/>
        <v/>
      </c>
      <c r="M821" s="14" t="str">
        <f t="shared" si="51"/>
        <v/>
      </c>
      <c r="N821" s="14" t="str">
        <f t="shared" si="52"/>
        <v/>
      </c>
    </row>
    <row r="822" spans="1:14" x14ac:dyDescent="0.2">
      <c r="A822" s="1" t="str">
        <f t="shared" si="49"/>
        <v/>
      </c>
      <c r="B822" s="9"/>
      <c r="C822" s="10" t="str">
        <f>IF(B822="","",COUNTIF(INDEX($B:$B,5):B822,B822))</f>
        <v/>
      </c>
      <c r="D822" s="11"/>
      <c r="E822" s="6"/>
      <c r="F822" s="6"/>
      <c r="G822" s="6"/>
      <c r="H822" s="9"/>
      <c r="I822" s="6"/>
      <c r="J822" s="12"/>
      <c r="K822" s="13"/>
      <c r="L822" s="14" t="str">
        <f t="shared" si="50"/>
        <v/>
      </c>
      <c r="M822" s="14" t="str">
        <f t="shared" si="51"/>
        <v/>
      </c>
      <c r="N822" s="14" t="str">
        <f t="shared" si="52"/>
        <v/>
      </c>
    </row>
    <row r="823" spans="1:14" x14ac:dyDescent="0.2">
      <c r="A823" s="1" t="str">
        <f t="shared" si="49"/>
        <v/>
      </c>
      <c r="B823" s="9"/>
      <c r="C823" s="10" t="str">
        <f>IF(B823="","",COUNTIF(INDEX($B:$B,5):B823,B823))</f>
        <v/>
      </c>
      <c r="D823" s="11"/>
      <c r="E823" s="6"/>
      <c r="F823" s="6"/>
      <c r="G823" s="6"/>
      <c r="H823" s="9"/>
      <c r="I823" s="6"/>
      <c r="J823" s="12"/>
      <c r="K823" s="13"/>
      <c r="L823" s="14" t="str">
        <f t="shared" si="50"/>
        <v/>
      </c>
      <c r="M823" s="14" t="str">
        <f t="shared" si="51"/>
        <v/>
      </c>
      <c r="N823" s="14" t="str">
        <f t="shared" si="52"/>
        <v/>
      </c>
    </row>
    <row r="824" spans="1:14" x14ac:dyDescent="0.2">
      <c r="A824" s="1" t="str">
        <f t="shared" si="49"/>
        <v/>
      </c>
      <c r="B824" s="9"/>
      <c r="C824" s="10" t="str">
        <f>IF(B824="","",COUNTIF(INDEX($B:$B,5):B824,B824))</f>
        <v/>
      </c>
      <c r="D824" s="11"/>
      <c r="E824" s="6"/>
      <c r="F824" s="6"/>
      <c r="G824" s="6"/>
      <c r="H824" s="9"/>
      <c r="I824" s="6"/>
      <c r="J824" s="12"/>
      <c r="K824" s="13"/>
      <c r="L824" s="14" t="str">
        <f t="shared" si="50"/>
        <v/>
      </c>
      <c r="M824" s="14" t="str">
        <f t="shared" si="51"/>
        <v/>
      </c>
      <c r="N824" s="14" t="str">
        <f t="shared" si="52"/>
        <v/>
      </c>
    </row>
    <row r="825" spans="1:14" x14ac:dyDescent="0.2">
      <c r="A825" s="1" t="str">
        <f t="shared" si="49"/>
        <v/>
      </c>
      <c r="B825" s="9"/>
      <c r="C825" s="10" t="str">
        <f>IF(B825="","",COUNTIF(INDEX($B:$B,5):B825,B825))</f>
        <v/>
      </c>
      <c r="D825" s="11"/>
      <c r="E825" s="6"/>
      <c r="F825" s="6"/>
      <c r="G825" s="6"/>
      <c r="H825" s="9"/>
      <c r="I825" s="6"/>
      <c r="J825" s="12"/>
      <c r="K825" s="13"/>
      <c r="L825" s="14" t="str">
        <f t="shared" si="50"/>
        <v/>
      </c>
      <c r="M825" s="14" t="str">
        <f t="shared" si="51"/>
        <v/>
      </c>
      <c r="N825" s="14" t="str">
        <f t="shared" si="52"/>
        <v/>
      </c>
    </row>
    <row r="826" spans="1:14" x14ac:dyDescent="0.2">
      <c r="A826" s="1" t="str">
        <f t="shared" si="49"/>
        <v/>
      </c>
      <c r="B826" s="9"/>
      <c r="C826" s="10" t="str">
        <f>IF(B826="","",COUNTIF(INDEX($B:$B,5):B826,B826))</f>
        <v/>
      </c>
      <c r="D826" s="11"/>
      <c r="E826" s="6"/>
      <c r="F826" s="6"/>
      <c r="G826" s="6"/>
      <c r="H826" s="9"/>
      <c r="I826" s="6"/>
      <c r="J826" s="12"/>
      <c r="K826" s="13"/>
      <c r="L826" s="14" t="str">
        <f t="shared" si="50"/>
        <v/>
      </c>
      <c r="M826" s="14" t="str">
        <f t="shared" si="51"/>
        <v/>
      </c>
      <c r="N826" s="14" t="str">
        <f t="shared" si="52"/>
        <v/>
      </c>
    </row>
    <row r="827" spans="1:14" x14ac:dyDescent="0.2">
      <c r="A827" s="1" t="str">
        <f t="shared" si="49"/>
        <v/>
      </c>
      <c r="B827" s="9"/>
      <c r="C827" s="10" t="str">
        <f>IF(B827="","",COUNTIF(INDEX($B:$B,5):B827,B827))</f>
        <v/>
      </c>
      <c r="D827" s="11"/>
      <c r="E827" s="6"/>
      <c r="F827" s="6"/>
      <c r="G827" s="6"/>
      <c r="H827" s="9"/>
      <c r="I827" s="6"/>
      <c r="J827" s="12"/>
      <c r="K827" s="13"/>
      <c r="L827" s="14" t="str">
        <f t="shared" si="50"/>
        <v/>
      </c>
      <c r="M827" s="14" t="str">
        <f t="shared" si="51"/>
        <v/>
      </c>
      <c r="N827" s="14" t="str">
        <f t="shared" si="52"/>
        <v/>
      </c>
    </row>
    <row r="828" spans="1:14" x14ac:dyDescent="0.2">
      <c r="A828" s="1" t="str">
        <f t="shared" si="49"/>
        <v/>
      </c>
      <c r="B828" s="9"/>
      <c r="C828" s="10" t="str">
        <f>IF(B828="","",COUNTIF(INDEX($B:$B,5):B828,B828))</f>
        <v/>
      </c>
      <c r="D828" s="11"/>
      <c r="E828" s="6"/>
      <c r="F828" s="6"/>
      <c r="G828" s="6"/>
      <c r="H828" s="9"/>
      <c r="I828" s="6"/>
      <c r="J828" s="12"/>
      <c r="K828" s="13"/>
      <c r="L828" s="14" t="str">
        <f t="shared" si="50"/>
        <v/>
      </c>
      <c r="M828" s="14" t="str">
        <f t="shared" si="51"/>
        <v/>
      </c>
      <c r="N828" s="14" t="str">
        <f t="shared" si="52"/>
        <v/>
      </c>
    </row>
    <row r="829" spans="1:14" x14ac:dyDescent="0.2">
      <c r="A829" s="1" t="str">
        <f t="shared" si="49"/>
        <v/>
      </c>
      <c r="B829" s="9"/>
      <c r="C829" s="10" t="str">
        <f>IF(B829="","",COUNTIF(INDEX($B:$B,5):B829,B829))</f>
        <v/>
      </c>
      <c r="D829" s="11"/>
      <c r="E829" s="6"/>
      <c r="F829" s="6"/>
      <c r="G829" s="6"/>
      <c r="H829" s="9"/>
      <c r="I829" s="6"/>
      <c r="J829" s="12"/>
      <c r="K829" s="13"/>
      <c r="L829" s="14" t="str">
        <f t="shared" si="50"/>
        <v/>
      </c>
      <c r="M829" s="14" t="str">
        <f t="shared" si="51"/>
        <v/>
      </c>
      <c r="N829" s="14" t="str">
        <f t="shared" si="52"/>
        <v/>
      </c>
    </row>
    <row r="830" spans="1:14" x14ac:dyDescent="0.2">
      <c r="A830" s="1" t="str">
        <f t="shared" si="49"/>
        <v/>
      </c>
      <c r="B830" s="9"/>
      <c r="C830" s="10" t="str">
        <f>IF(B830="","",COUNTIF(INDEX($B:$B,5):B830,B830))</f>
        <v/>
      </c>
      <c r="D830" s="11"/>
      <c r="E830" s="6"/>
      <c r="F830" s="6"/>
      <c r="G830" s="6"/>
      <c r="H830" s="9"/>
      <c r="I830" s="6"/>
      <c r="J830" s="12"/>
      <c r="K830" s="13"/>
      <c r="L830" s="14" t="str">
        <f t="shared" si="50"/>
        <v/>
      </c>
      <c r="M830" s="14" t="str">
        <f t="shared" si="51"/>
        <v/>
      </c>
      <c r="N830" s="14" t="str">
        <f t="shared" si="52"/>
        <v/>
      </c>
    </row>
    <row r="831" spans="1:14" x14ac:dyDescent="0.2">
      <c r="A831" s="1" t="str">
        <f t="shared" si="49"/>
        <v/>
      </c>
      <c r="B831" s="9"/>
      <c r="C831" s="10" t="str">
        <f>IF(B831="","",COUNTIF(INDEX($B:$B,5):B831,B831))</f>
        <v/>
      </c>
      <c r="D831" s="11"/>
      <c r="E831" s="6"/>
      <c r="F831" s="6"/>
      <c r="G831" s="6"/>
      <c r="H831" s="9"/>
      <c r="I831" s="6"/>
      <c r="J831" s="12"/>
      <c r="K831" s="13"/>
      <c r="L831" s="14" t="str">
        <f t="shared" si="50"/>
        <v/>
      </c>
      <c r="M831" s="14" t="str">
        <f t="shared" si="51"/>
        <v/>
      </c>
      <c r="N831" s="14" t="str">
        <f t="shared" si="52"/>
        <v/>
      </c>
    </row>
    <row r="832" spans="1:14" x14ac:dyDescent="0.2">
      <c r="A832" s="1" t="str">
        <f t="shared" si="49"/>
        <v/>
      </c>
      <c r="B832" s="9"/>
      <c r="C832" s="10" t="str">
        <f>IF(B832="","",COUNTIF(INDEX($B:$B,5):B832,B832))</f>
        <v/>
      </c>
      <c r="D832" s="11"/>
      <c r="E832" s="6"/>
      <c r="F832" s="6"/>
      <c r="G832" s="6"/>
      <c r="H832" s="9"/>
      <c r="I832" s="6"/>
      <c r="J832" s="12"/>
      <c r="K832" s="13"/>
      <c r="L832" s="14" t="str">
        <f t="shared" si="50"/>
        <v/>
      </c>
      <c r="M832" s="14" t="str">
        <f t="shared" si="51"/>
        <v/>
      </c>
      <c r="N832" s="14" t="str">
        <f t="shared" si="52"/>
        <v/>
      </c>
    </row>
    <row r="833" spans="1:14" x14ac:dyDescent="0.2">
      <c r="A833" s="1" t="str">
        <f t="shared" si="49"/>
        <v/>
      </c>
      <c r="B833" s="9"/>
      <c r="C833" s="10" t="str">
        <f>IF(B833="","",COUNTIF(INDEX($B:$B,5):B833,B833))</f>
        <v/>
      </c>
      <c r="D833" s="11"/>
      <c r="E833" s="6"/>
      <c r="F833" s="6"/>
      <c r="G833" s="6"/>
      <c r="H833" s="9"/>
      <c r="I833" s="6"/>
      <c r="J833" s="12"/>
      <c r="K833" s="13"/>
      <c r="L833" s="14" t="str">
        <f t="shared" si="50"/>
        <v/>
      </c>
      <c r="M833" s="14" t="str">
        <f t="shared" si="51"/>
        <v/>
      </c>
      <c r="N833" s="14" t="str">
        <f t="shared" si="52"/>
        <v/>
      </c>
    </row>
    <row r="834" spans="1:14" x14ac:dyDescent="0.2">
      <c r="A834" s="1" t="str">
        <f t="shared" si="49"/>
        <v/>
      </c>
      <c r="B834" s="9"/>
      <c r="C834" s="10" t="str">
        <f>IF(B834="","",COUNTIF(INDEX($B:$B,5):B834,B834))</f>
        <v/>
      </c>
      <c r="D834" s="11"/>
      <c r="E834" s="6"/>
      <c r="F834" s="6"/>
      <c r="G834" s="6"/>
      <c r="H834" s="9"/>
      <c r="I834" s="6"/>
      <c r="J834" s="12"/>
      <c r="K834" s="13"/>
      <c r="L834" s="14" t="str">
        <f t="shared" si="50"/>
        <v/>
      </c>
      <c r="M834" s="14" t="str">
        <f t="shared" si="51"/>
        <v/>
      </c>
      <c r="N834" s="14" t="str">
        <f t="shared" si="52"/>
        <v/>
      </c>
    </row>
    <row r="835" spans="1:14" x14ac:dyDescent="0.2">
      <c r="A835" s="1" t="str">
        <f t="shared" si="49"/>
        <v/>
      </c>
      <c r="B835" s="9"/>
      <c r="C835" s="10" t="str">
        <f>IF(B835="","",COUNTIF(INDEX($B:$B,5):B835,B835))</f>
        <v/>
      </c>
      <c r="D835" s="11"/>
      <c r="E835" s="6"/>
      <c r="F835" s="6"/>
      <c r="G835" s="6"/>
      <c r="H835" s="9"/>
      <c r="I835" s="6"/>
      <c r="J835" s="12"/>
      <c r="K835" s="13"/>
      <c r="L835" s="14" t="str">
        <f t="shared" si="50"/>
        <v/>
      </c>
      <c r="M835" s="14" t="str">
        <f t="shared" si="51"/>
        <v/>
      </c>
      <c r="N835" s="14" t="str">
        <f t="shared" si="52"/>
        <v/>
      </c>
    </row>
    <row r="836" spans="1:14" x14ac:dyDescent="0.2">
      <c r="A836" s="1" t="str">
        <f t="shared" si="49"/>
        <v/>
      </c>
      <c r="B836" s="9"/>
      <c r="C836" s="10" t="str">
        <f>IF(B836="","",COUNTIF(INDEX($B:$B,5):B836,B836))</f>
        <v/>
      </c>
      <c r="D836" s="11"/>
      <c r="E836" s="6"/>
      <c r="F836" s="6"/>
      <c r="G836" s="6"/>
      <c r="H836" s="9"/>
      <c r="I836" s="6"/>
      <c r="J836" s="12"/>
      <c r="K836" s="13"/>
      <c r="L836" s="14" t="str">
        <f t="shared" si="50"/>
        <v/>
      </c>
      <c r="M836" s="14" t="str">
        <f t="shared" si="51"/>
        <v/>
      </c>
      <c r="N836" s="14" t="str">
        <f t="shared" si="52"/>
        <v/>
      </c>
    </row>
    <row r="837" spans="1:14" x14ac:dyDescent="0.2">
      <c r="A837" s="1" t="str">
        <f t="shared" ref="A837:A900" si="53">IF(B837="","",B837&amp;"|"&amp;C837)</f>
        <v/>
      </c>
      <c r="B837" s="9"/>
      <c r="C837" s="10" t="str">
        <f>IF(B837="","",COUNTIF(INDEX($B:$B,5):B837,B837))</f>
        <v/>
      </c>
      <c r="D837" s="11"/>
      <c r="E837" s="6"/>
      <c r="F837" s="6"/>
      <c r="G837" s="6"/>
      <c r="H837" s="9"/>
      <c r="I837" s="6"/>
      <c r="J837" s="12"/>
      <c r="K837" s="13"/>
      <c r="L837" s="14" t="str">
        <f t="shared" ref="L837:L900" si="54">IF(OR(I837="",J837=""),"",ROUND(I837*J837,2))</f>
        <v/>
      </c>
      <c r="M837" s="14" t="str">
        <f t="shared" ref="M837:M900" si="55">IF(L837="","",ROUND(L837*K837,2))</f>
        <v/>
      </c>
      <c r="N837" s="14" t="str">
        <f t="shared" ref="N837:N900" si="56">IF(L837="","",L837+M837)</f>
        <v/>
      </c>
    </row>
    <row r="838" spans="1:14" x14ac:dyDescent="0.2">
      <c r="A838" s="1" t="str">
        <f t="shared" si="53"/>
        <v/>
      </c>
      <c r="B838" s="9"/>
      <c r="C838" s="10" t="str">
        <f>IF(B838="","",COUNTIF(INDEX($B:$B,5):B838,B838))</f>
        <v/>
      </c>
      <c r="D838" s="11"/>
      <c r="E838" s="6"/>
      <c r="F838" s="6"/>
      <c r="G838" s="6"/>
      <c r="H838" s="9"/>
      <c r="I838" s="6"/>
      <c r="J838" s="12"/>
      <c r="K838" s="13"/>
      <c r="L838" s="14" t="str">
        <f t="shared" si="54"/>
        <v/>
      </c>
      <c r="M838" s="14" t="str">
        <f t="shared" si="55"/>
        <v/>
      </c>
      <c r="N838" s="14" t="str">
        <f t="shared" si="56"/>
        <v/>
      </c>
    </row>
    <row r="839" spans="1:14" x14ac:dyDescent="0.2">
      <c r="A839" s="1" t="str">
        <f t="shared" si="53"/>
        <v/>
      </c>
      <c r="B839" s="9"/>
      <c r="C839" s="10" t="str">
        <f>IF(B839="","",COUNTIF(INDEX($B:$B,5):B839,B839))</f>
        <v/>
      </c>
      <c r="D839" s="11"/>
      <c r="E839" s="6"/>
      <c r="F839" s="6"/>
      <c r="G839" s="6"/>
      <c r="H839" s="9"/>
      <c r="I839" s="6"/>
      <c r="J839" s="12"/>
      <c r="K839" s="13"/>
      <c r="L839" s="14" t="str">
        <f t="shared" si="54"/>
        <v/>
      </c>
      <c r="M839" s="14" t="str">
        <f t="shared" si="55"/>
        <v/>
      </c>
      <c r="N839" s="14" t="str">
        <f t="shared" si="56"/>
        <v/>
      </c>
    </row>
    <row r="840" spans="1:14" x14ac:dyDescent="0.2">
      <c r="A840" s="1" t="str">
        <f t="shared" si="53"/>
        <v/>
      </c>
      <c r="B840" s="9"/>
      <c r="C840" s="10" t="str">
        <f>IF(B840="","",COUNTIF(INDEX($B:$B,5):B840,B840))</f>
        <v/>
      </c>
      <c r="D840" s="11"/>
      <c r="E840" s="6"/>
      <c r="F840" s="6"/>
      <c r="G840" s="6"/>
      <c r="H840" s="9"/>
      <c r="I840" s="6"/>
      <c r="J840" s="12"/>
      <c r="K840" s="13"/>
      <c r="L840" s="14" t="str">
        <f t="shared" si="54"/>
        <v/>
      </c>
      <c r="M840" s="14" t="str">
        <f t="shared" si="55"/>
        <v/>
      </c>
      <c r="N840" s="14" t="str">
        <f t="shared" si="56"/>
        <v/>
      </c>
    </row>
    <row r="841" spans="1:14" x14ac:dyDescent="0.2">
      <c r="A841" s="1" t="str">
        <f t="shared" si="53"/>
        <v/>
      </c>
      <c r="B841" s="9"/>
      <c r="C841" s="10" t="str">
        <f>IF(B841="","",COUNTIF(INDEX($B:$B,5):B841,B841))</f>
        <v/>
      </c>
      <c r="D841" s="11"/>
      <c r="E841" s="6"/>
      <c r="F841" s="6"/>
      <c r="G841" s="6"/>
      <c r="H841" s="9"/>
      <c r="I841" s="6"/>
      <c r="J841" s="12"/>
      <c r="K841" s="13"/>
      <c r="L841" s="14" t="str">
        <f t="shared" si="54"/>
        <v/>
      </c>
      <c r="M841" s="14" t="str">
        <f t="shared" si="55"/>
        <v/>
      </c>
      <c r="N841" s="14" t="str">
        <f t="shared" si="56"/>
        <v/>
      </c>
    </row>
    <row r="842" spans="1:14" x14ac:dyDescent="0.2">
      <c r="A842" s="1" t="str">
        <f t="shared" si="53"/>
        <v/>
      </c>
      <c r="B842" s="9"/>
      <c r="C842" s="10" t="str">
        <f>IF(B842="","",COUNTIF(INDEX($B:$B,5):B842,B842))</f>
        <v/>
      </c>
      <c r="D842" s="11"/>
      <c r="E842" s="6"/>
      <c r="F842" s="6"/>
      <c r="G842" s="6"/>
      <c r="H842" s="9"/>
      <c r="I842" s="6"/>
      <c r="J842" s="12"/>
      <c r="K842" s="13"/>
      <c r="L842" s="14" t="str">
        <f t="shared" si="54"/>
        <v/>
      </c>
      <c r="M842" s="14" t="str">
        <f t="shared" si="55"/>
        <v/>
      </c>
      <c r="N842" s="14" t="str">
        <f t="shared" si="56"/>
        <v/>
      </c>
    </row>
    <row r="843" spans="1:14" x14ac:dyDescent="0.2">
      <c r="A843" s="1" t="str">
        <f t="shared" si="53"/>
        <v/>
      </c>
      <c r="B843" s="9"/>
      <c r="C843" s="10" t="str">
        <f>IF(B843="","",COUNTIF(INDEX($B:$B,5):B843,B843))</f>
        <v/>
      </c>
      <c r="D843" s="11"/>
      <c r="E843" s="6"/>
      <c r="F843" s="6"/>
      <c r="G843" s="6"/>
      <c r="H843" s="9"/>
      <c r="I843" s="6"/>
      <c r="J843" s="12"/>
      <c r="K843" s="13"/>
      <c r="L843" s="14" t="str">
        <f t="shared" si="54"/>
        <v/>
      </c>
      <c r="M843" s="14" t="str">
        <f t="shared" si="55"/>
        <v/>
      </c>
      <c r="N843" s="14" t="str">
        <f t="shared" si="56"/>
        <v/>
      </c>
    </row>
    <row r="844" spans="1:14" x14ac:dyDescent="0.2">
      <c r="A844" s="1" t="str">
        <f t="shared" si="53"/>
        <v/>
      </c>
      <c r="B844" s="9"/>
      <c r="C844" s="10" t="str">
        <f>IF(B844="","",COUNTIF(INDEX($B:$B,5):B844,B844))</f>
        <v/>
      </c>
      <c r="D844" s="11"/>
      <c r="E844" s="6"/>
      <c r="F844" s="6"/>
      <c r="G844" s="6"/>
      <c r="H844" s="9"/>
      <c r="I844" s="6"/>
      <c r="J844" s="12"/>
      <c r="K844" s="13"/>
      <c r="L844" s="14" t="str">
        <f t="shared" si="54"/>
        <v/>
      </c>
      <c r="M844" s="14" t="str">
        <f t="shared" si="55"/>
        <v/>
      </c>
      <c r="N844" s="14" t="str">
        <f t="shared" si="56"/>
        <v/>
      </c>
    </row>
    <row r="845" spans="1:14" x14ac:dyDescent="0.2">
      <c r="A845" s="1" t="str">
        <f t="shared" si="53"/>
        <v/>
      </c>
      <c r="B845" s="9"/>
      <c r="C845" s="10" t="str">
        <f>IF(B845="","",COUNTIF(INDEX($B:$B,5):B845,B845))</f>
        <v/>
      </c>
      <c r="D845" s="11"/>
      <c r="E845" s="6"/>
      <c r="F845" s="6"/>
      <c r="G845" s="6"/>
      <c r="H845" s="9"/>
      <c r="I845" s="6"/>
      <c r="J845" s="12"/>
      <c r="K845" s="13"/>
      <c r="L845" s="14" t="str">
        <f t="shared" si="54"/>
        <v/>
      </c>
      <c r="M845" s="14" t="str">
        <f t="shared" si="55"/>
        <v/>
      </c>
      <c r="N845" s="14" t="str">
        <f t="shared" si="56"/>
        <v/>
      </c>
    </row>
    <row r="846" spans="1:14" x14ac:dyDescent="0.2">
      <c r="A846" s="1" t="str">
        <f t="shared" si="53"/>
        <v/>
      </c>
      <c r="B846" s="9"/>
      <c r="C846" s="10" t="str">
        <f>IF(B846="","",COUNTIF(INDEX($B:$B,5):B846,B846))</f>
        <v/>
      </c>
      <c r="D846" s="11"/>
      <c r="E846" s="6"/>
      <c r="F846" s="6"/>
      <c r="G846" s="6"/>
      <c r="H846" s="9"/>
      <c r="I846" s="6"/>
      <c r="J846" s="12"/>
      <c r="K846" s="13"/>
      <c r="L846" s="14" t="str">
        <f t="shared" si="54"/>
        <v/>
      </c>
      <c r="M846" s="14" t="str">
        <f t="shared" si="55"/>
        <v/>
      </c>
      <c r="N846" s="14" t="str">
        <f t="shared" si="56"/>
        <v/>
      </c>
    </row>
    <row r="847" spans="1:14" x14ac:dyDescent="0.2">
      <c r="A847" s="1" t="str">
        <f t="shared" si="53"/>
        <v/>
      </c>
      <c r="B847" s="9"/>
      <c r="C847" s="10" t="str">
        <f>IF(B847="","",COUNTIF(INDEX($B:$B,5):B847,B847))</f>
        <v/>
      </c>
      <c r="D847" s="11"/>
      <c r="E847" s="6"/>
      <c r="F847" s="6"/>
      <c r="G847" s="6"/>
      <c r="H847" s="9"/>
      <c r="I847" s="6"/>
      <c r="J847" s="12"/>
      <c r="K847" s="13"/>
      <c r="L847" s="14" t="str">
        <f t="shared" si="54"/>
        <v/>
      </c>
      <c r="M847" s="14" t="str">
        <f t="shared" si="55"/>
        <v/>
      </c>
      <c r="N847" s="14" t="str">
        <f t="shared" si="56"/>
        <v/>
      </c>
    </row>
    <row r="848" spans="1:14" x14ac:dyDescent="0.2">
      <c r="A848" s="1" t="str">
        <f t="shared" si="53"/>
        <v/>
      </c>
      <c r="B848" s="9"/>
      <c r="C848" s="10" t="str">
        <f>IF(B848="","",COUNTIF(INDEX($B:$B,5):B848,B848))</f>
        <v/>
      </c>
      <c r="D848" s="11"/>
      <c r="E848" s="6"/>
      <c r="F848" s="6"/>
      <c r="G848" s="6"/>
      <c r="H848" s="9"/>
      <c r="I848" s="6"/>
      <c r="J848" s="12"/>
      <c r="K848" s="13"/>
      <c r="L848" s="14" t="str">
        <f t="shared" si="54"/>
        <v/>
      </c>
      <c r="M848" s="14" t="str">
        <f t="shared" si="55"/>
        <v/>
      </c>
      <c r="N848" s="14" t="str">
        <f t="shared" si="56"/>
        <v/>
      </c>
    </row>
    <row r="849" spans="1:14" x14ac:dyDescent="0.2">
      <c r="A849" s="1" t="str">
        <f t="shared" si="53"/>
        <v/>
      </c>
      <c r="B849" s="9"/>
      <c r="C849" s="10" t="str">
        <f>IF(B849="","",COUNTIF(INDEX($B:$B,5):B849,B849))</f>
        <v/>
      </c>
      <c r="D849" s="11"/>
      <c r="E849" s="6"/>
      <c r="F849" s="6"/>
      <c r="G849" s="6"/>
      <c r="H849" s="9"/>
      <c r="I849" s="6"/>
      <c r="J849" s="12"/>
      <c r="K849" s="13"/>
      <c r="L849" s="14" t="str">
        <f t="shared" si="54"/>
        <v/>
      </c>
      <c r="M849" s="14" t="str">
        <f t="shared" si="55"/>
        <v/>
      </c>
      <c r="N849" s="14" t="str">
        <f t="shared" si="56"/>
        <v/>
      </c>
    </row>
    <row r="850" spans="1:14" x14ac:dyDescent="0.2">
      <c r="A850" s="1" t="str">
        <f t="shared" si="53"/>
        <v/>
      </c>
      <c r="B850" s="9"/>
      <c r="C850" s="10" t="str">
        <f>IF(B850="","",COUNTIF(INDEX($B:$B,5):B850,B850))</f>
        <v/>
      </c>
      <c r="D850" s="11"/>
      <c r="E850" s="6"/>
      <c r="F850" s="6"/>
      <c r="G850" s="6"/>
      <c r="H850" s="9"/>
      <c r="I850" s="6"/>
      <c r="J850" s="12"/>
      <c r="K850" s="13"/>
      <c r="L850" s="14" t="str">
        <f t="shared" si="54"/>
        <v/>
      </c>
      <c r="M850" s="14" t="str">
        <f t="shared" si="55"/>
        <v/>
      </c>
      <c r="N850" s="14" t="str">
        <f t="shared" si="56"/>
        <v/>
      </c>
    </row>
    <row r="851" spans="1:14" x14ac:dyDescent="0.2">
      <c r="A851" s="1" t="str">
        <f t="shared" si="53"/>
        <v/>
      </c>
      <c r="B851" s="9"/>
      <c r="C851" s="10" t="str">
        <f>IF(B851="","",COUNTIF(INDEX($B:$B,5):B851,B851))</f>
        <v/>
      </c>
      <c r="D851" s="11"/>
      <c r="E851" s="6"/>
      <c r="F851" s="6"/>
      <c r="G851" s="6"/>
      <c r="H851" s="9"/>
      <c r="I851" s="6"/>
      <c r="J851" s="12"/>
      <c r="K851" s="13"/>
      <c r="L851" s="14" t="str">
        <f t="shared" si="54"/>
        <v/>
      </c>
      <c r="M851" s="14" t="str">
        <f t="shared" si="55"/>
        <v/>
      </c>
      <c r="N851" s="14" t="str">
        <f t="shared" si="56"/>
        <v/>
      </c>
    </row>
    <row r="852" spans="1:14" x14ac:dyDescent="0.2">
      <c r="A852" s="1" t="str">
        <f t="shared" si="53"/>
        <v/>
      </c>
      <c r="B852" s="9"/>
      <c r="C852" s="10" t="str">
        <f>IF(B852="","",COUNTIF(INDEX($B:$B,5):B852,B852))</f>
        <v/>
      </c>
      <c r="D852" s="11"/>
      <c r="E852" s="6"/>
      <c r="F852" s="6"/>
      <c r="G852" s="6"/>
      <c r="H852" s="9"/>
      <c r="I852" s="6"/>
      <c r="J852" s="12"/>
      <c r="K852" s="13"/>
      <c r="L852" s="14" t="str">
        <f t="shared" si="54"/>
        <v/>
      </c>
      <c r="M852" s="14" t="str">
        <f t="shared" si="55"/>
        <v/>
      </c>
      <c r="N852" s="14" t="str">
        <f t="shared" si="56"/>
        <v/>
      </c>
    </row>
    <row r="853" spans="1:14" x14ac:dyDescent="0.2">
      <c r="A853" s="1" t="str">
        <f t="shared" si="53"/>
        <v/>
      </c>
      <c r="B853" s="9"/>
      <c r="C853" s="10" t="str">
        <f>IF(B853="","",COUNTIF(INDEX($B:$B,5):B853,B853))</f>
        <v/>
      </c>
      <c r="D853" s="11"/>
      <c r="E853" s="6"/>
      <c r="F853" s="6"/>
      <c r="G853" s="6"/>
      <c r="H853" s="9"/>
      <c r="I853" s="6"/>
      <c r="J853" s="12"/>
      <c r="K853" s="13"/>
      <c r="L853" s="14" t="str">
        <f t="shared" si="54"/>
        <v/>
      </c>
      <c r="M853" s="14" t="str">
        <f t="shared" si="55"/>
        <v/>
      </c>
      <c r="N853" s="14" t="str">
        <f t="shared" si="56"/>
        <v/>
      </c>
    </row>
    <row r="854" spans="1:14" x14ac:dyDescent="0.2">
      <c r="A854" s="1" t="str">
        <f t="shared" si="53"/>
        <v/>
      </c>
      <c r="B854" s="9"/>
      <c r="C854" s="10" t="str">
        <f>IF(B854="","",COUNTIF(INDEX($B:$B,5):B854,B854))</f>
        <v/>
      </c>
      <c r="D854" s="11"/>
      <c r="E854" s="6"/>
      <c r="F854" s="6"/>
      <c r="G854" s="6"/>
      <c r="H854" s="9"/>
      <c r="I854" s="6"/>
      <c r="J854" s="12"/>
      <c r="K854" s="13"/>
      <c r="L854" s="14" t="str">
        <f t="shared" si="54"/>
        <v/>
      </c>
      <c r="M854" s="14" t="str">
        <f t="shared" si="55"/>
        <v/>
      </c>
      <c r="N854" s="14" t="str">
        <f t="shared" si="56"/>
        <v/>
      </c>
    </row>
    <row r="855" spans="1:14" x14ac:dyDescent="0.2">
      <c r="A855" s="1" t="str">
        <f t="shared" si="53"/>
        <v/>
      </c>
      <c r="B855" s="9"/>
      <c r="C855" s="10" t="str">
        <f>IF(B855="","",COUNTIF(INDEX($B:$B,5):B855,B855))</f>
        <v/>
      </c>
      <c r="D855" s="11"/>
      <c r="E855" s="6"/>
      <c r="F855" s="6"/>
      <c r="G855" s="6"/>
      <c r="H855" s="9"/>
      <c r="I855" s="6"/>
      <c r="J855" s="12"/>
      <c r="K855" s="13"/>
      <c r="L855" s="14" t="str">
        <f t="shared" si="54"/>
        <v/>
      </c>
      <c r="M855" s="14" t="str">
        <f t="shared" si="55"/>
        <v/>
      </c>
      <c r="N855" s="14" t="str">
        <f t="shared" si="56"/>
        <v/>
      </c>
    </row>
    <row r="856" spans="1:14" x14ac:dyDescent="0.2">
      <c r="A856" s="1" t="str">
        <f t="shared" si="53"/>
        <v/>
      </c>
      <c r="B856" s="9"/>
      <c r="C856" s="10" t="str">
        <f>IF(B856="","",COUNTIF(INDEX($B:$B,5):B856,B856))</f>
        <v/>
      </c>
      <c r="D856" s="11"/>
      <c r="E856" s="6"/>
      <c r="F856" s="6"/>
      <c r="G856" s="6"/>
      <c r="H856" s="9"/>
      <c r="I856" s="6"/>
      <c r="J856" s="12"/>
      <c r="K856" s="13"/>
      <c r="L856" s="14" t="str">
        <f t="shared" si="54"/>
        <v/>
      </c>
      <c r="M856" s="14" t="str">
        <f t="shared" si="55"/>
        <v/>
      </c>
      <c r="N856" s="14" t="str">
        <f t="shared" si="56"/>
        <v/>
      </c>
    </row>
    <row r="857" spans="1:14" x14ac:dyDescent="0.2">
      <c r="A857" s="1" t="str">
        <f t="shared" si="53"/>
        <v/>
      </c>
      <c r="B857" s="9"/>
      <c r="C857" s="10" t="str">
        <f>IF(B857="","",COUNTIF(INDEX($B:$B,5):B857,B857))</f>
        <v/>
      </c>
      <c r="D857" s="11"/>
      <c r="E857" s="6"/>
      <c r="F857" s="6"/>
      <c r="G857" s="6"/>
      <c r="H857" s="9"/>
      <c r="I857" s="6"/>
      <c r="J857" s="12"/>
      <c r="K857" s="13"/>
      <c r="L857" s="14" t="str">
        <f t="shared" si="54"/>
        <v/>
      </c>
      <c r="M857" s="14" t="str">
        <f t="shared" si="55"/>
        <v/>
      </c>
      <c r="N857" s="14" t="str">
        <f t="shared" si="56"/>
        <v/>
      </c>
    </row>
    <row r="858" spans="1:14" x14ac:dyDescent="0.2">
      <c r="A858" s="1" t="str">
        <f t="shared" si="53"/>
        <v/>
      </c>
      <c r="B858" s="9"/>
      <c r="C858" s="10" t="str">
        <f>IF(B858="","",COUNTIF(INDEX($B:$B,5):B858,B858))</f>
        <v/>
      </c>
      <c r="D858" s="11"/>
      <c r="E858" s="6"/>
      <c r="F858" s="6"/>
      <c r="G858" s="6"/>
      <c r="H858" s="9"/>
      <c r="I858" s="6"/>
      <c r="J858" s="12"/>
      <c r="K858" s="13"/>
      <c r="L858" s="14" t="str">
        <f t="shared" si="54"/>
        <v/>
      </c>
      <c r="M858" s="14" t="str">
        <f t="shared" si="55"/>
        <v/>
      </c>
      <c r="N858" s="14" t="str">
        <f t="shared" si="56"/>
        <v/>
      </c>
    </row>
    <row r="859" spans="1:14" x14ac:dyDescent="0.2">
      <c r="A859" s="1" t="str">
        <f t="shared" si="53"/>
        <v/>
      </c>
      <c r="B859" s="9"/>
      <c r="C859" s="10" t="str">
        <f>IF(B859="","",COUNTIF(INDEX($B:$B,5):B859,B859))</f>
        <v/>
      </c>
      <c r="D859" s="11"/>
      <c r="E859" s="6"/>
      <c r="F859" s="6"/>
      <c r="G859" s="6"/>
      <c r="H859" s="9"/>
      <c r="I859" s="6"/>
      <c r="J859" s="12"/>
      <c r="K859" s="13"/>
      <c r="L859" s="14" t="str">
        <f t="shared" si="54"/>
        <v/>
      </c>
      <c r="M859" s="14" t="str">
        <f t="shared" si="55"/>
        <v/>
      </c>
      <c r="N859" s="14" t="str">
        <f t="shared" si="56"/>
        <v/>
      </c>
    </row>
    <row r="860" spans="1:14" x14ac:dyDescent="0.2">
      <c r="A860" s="1" t="str">
        <f t="shared" si="53"/>
        <v/>
      </c>
      <c r="B860" s="9"/>
      <c r="C860" s="10" t="str">
        <f>IF(B860="","",COUNTIF(INDEX($B:$B,5):B860,B860))</f>
        <v/>
      </c>
      <c r="D860" s="11"/>
      <c r="E860" s="6"/>
      <c r="F860" s="6"/>
      <c r="G860" s="6"/>
      <c r="H860" s="9"/>
      <c r="I860" s="6"/>
      <c r="J860" s="12"/>
      <c r="K860" s="13"/>
      <c r="L860" s="14" t="str">
        <f t="shared" si="54"/>
        <v/>
      </c>
      <c r="M860" s="14" t="str">
        <f t="shared" si="55"/>
        <v/>
      </c>
      <c r="N860" s="14" t="str">
        <f t="shared" si="56"/>
        <v/>
      </c>
    </row>
    <row r="861" spans="1:14" x14ac:dyDescent="0.2">
      <c r="A861" s="1" t="str">
        <f t="shared" si="53"/>
        <v/>
      </c>
      <c r="B861" s="9"/>
      <c r="C861" s="10" t="str">
        <f>IF(B861="","",COUNTIF(INDEX($B:$B,5):B861,B861))</f>
        <v/>
      </c>
      <c r="D861" s="11"/>
      <c r="E861" s="6"/>
      <c r="F861" s="6"/>
      <c r="G861" s="6"/>
      <c r="H861" s="9"/>
      <c r="I861" s="6"/>
      <c r="J861" s="12"/>
      <c r="K861" s="13"/>
      <c r="L861" s="14" t="str">
        <f t="shared" si="54"/>
        <v/>
      </c>
      <c r="M861" s="14" t="str">
        <f t="shared" si="55"/>
        <v/>
      </c>
      <c r="N861" s="14" t="str">
        <f t="shared" si="56"/>
        <v/>
      </c>
    </row>
    <row r="862" spans="1:14" x14ac:dyDescent="0.2">
      <c r="A862" s="1" t="str">
        <f t="shared" si="53"/>
        <v/>
      </c>
      <c r="B862" s="9"/>
      <c r="C862" s="10" t="str">
        <f>IF(B862="","",COUNTIF(INDEX($B:$B,5):B862,B862))</f>
        <v/>
      </c>
      <c r="D862" s="11"/>
      <c r="E862" s="6"/>
      <c r="F862" s="6"/>
      <c r="G862" s="6"/>
      <c r="H862" s="9"/>
      <c r="I862" s="6"/>
      <c r="J862" s="12"/>
      <c r="K862" s="13"/>
      <c r="L862" s="14" t="str">
        <f t="shared" si="54"/>
        <v/>
      </c>
      <c r="M862" s="14" t="str">
        <f t="shared" si="55"/>
        <v/>
      </c>
      <c r="N862" s="14" t="str">
        <f t="shared" si="56"/>
        <v/>
      </c>
    </row>
    <row r="863" spans="1:14" x14ac:dyDescent="0.2">
      <c r="A863" s="1" t="str">
        <f t="shared" si="53"/>
        <v/>
      </c>
      <c r="B863" s="9"/>
      <c r="C863" s="10" t="str">
        <f>IF(B863="","",COUNTIF(INDEX($B:$B,5):B863,B863))</f>
        <v/>
      </c>
      <c r="D863" s="11"/>
      <c r="E863" s="6"/>
      <c r="F863" s="6"/>
      <c r="G863" s="6"/>
      <c r="H863" s="9"/>
      <c r="I863" s="6"/>
      <c r="J863" s="12"/>
      <c r="K863" s="13"/>
      <c r="L863" s="14" t="str">
        <f t="shared" si="54"/>
        <v/>
      </c>
      <c r="M863" s="14" t="str">
        <f t="shared" si="55"/>
        <v/>
      </c>
      <c r="N863" s="14" t="str">
        <f t="shared" si="56"/>
        <v/>
      </c>
    </row>
    <row r="864" spans="1:14" x14ac:dyDescent="0.2">
      <c r="A864" s="1" t="str">
        <f t="shared" si="53"/>
        <v/>
      </c>
      <c r="B864" s="9"/>
      <c r="C864" s="10" t="str">
        <f>IF(B864="","",COUNTIF(INDEX($B:$B,5):B864,B864))</f>
        <v/>
      </c>
      <c r="D864" s="11"/>
      <c r="E864" s="6"/>
      <c r="F864" s="6"/>
      <c r="G864" s="6"/>
      <c r="H864" s="9"/>
      <c r="I864" s="6"/>
      <c r="J864" s="12"/>
      <c r="K864" s="13"/>
      <c r="L864" s="14" t="str">
        <f t="shared" si="54"/>
        <v/>
      </c>
      <c r="M864" s="14" t="str">
        <f t="shared" si="55"/>
        <v/>
      </c>
      <c r="N864" s="14" t="str">
        <f t="shared" si="56"/>
        <v/>
      </c>
    </row>
    <row r="865" spans="1:14" x14ac:dyDescent="0.2">
      <c r="A865" s="1" t="str">
        <f t="shared" si="53"/>
        <v/>
      </c>
      <c r="B865" s="9"/>
      <c r="C865" s="10" t="str">
        <f>IF(B865="","",COUNTIF(INDEX($B:$B,5):B865,B865))</f>
        <v/>
      </c>
      <c r="D865" s="11"/>
      <c r="E865" s="6"/>
      <c r="F865" s="6"/>
      <c r="G865" s="6"/>
      <c r="H865" s="9"/>
      <c r="I865" s="6"/>
      <c r="J865" s="12"/>
      <c r="K865" s="13"/>
      <c r="L865" s="14" t="str">
        <f t="shared" si="54"/>
        <v/>
      </c>
      <c r="M865" s="14" t="str">
        <f t="shared" si="55"/>
        <v/>
      </c>
      <c r="N865" s="14" t="str">
        <f t="shared" si="56"/>
        <v/>
      </c>
    </row>
    <row r="866" spans="1:14" x14ac:dyDescent="0.2">
      <c r="A866" s="1" t="str">
        <f t="shared" si="53"/>
        <v/>
      </c>
      <c r="B866" s="9"/>
      <c r="C866" s="10" t="str">
        <f>IF(B866="","",COUNTIF(INDEX($B:$B,5):B866,B866))</f>
        <v/>
      </c>
      <c r="D866" s="11"/>
      <c r="E866" s="6"/>
      <c r="F866" s="6"/>
      <c r="G866" s="6"/>
      <c r="H866" s="9"/>
      <c r="I866" s="6"/>
      <c r="J866" s="12"/>
      <c r="K866" s="13"/>
      <c r="L866" s="14" t="str">
        <f t="shared" si="54"/>
        <v/>
      </c>
      <c r="M866" s="14" t="str">
        <f t="shared" si="55"/>
        <v/>
      </c>
      <c r="N866" s="14" t="str">
        <f t="shared" si="56"/>
        <v/>
      </c>
    </row>
    <row r="867" spans="1:14" x14ac:dyDescent="0.2">
      <c r="A867" s="1" t="str">
        <f t="shared" si="53"/>
        <v/>
      </c>
      <c r="B867" s="9"/>
      <c r="C867" s="10" t="str">
        <f>IF(B867="","",COUNTIF(INDEX($B:$B,5):B867,B867))</f>
        <v/>
      </c>
      <c r="D867" s="11"/>
      <c r="E867" s="6"/>
      <c r="F867" s="6"/>
      <c r="G867" s="6"/>
      <c r="H867" s="9"/>
      <c r="I867" s="6"/>
      <c r="J867" s="12"/>
      <c r="K867" s="13"/>
      <c r="L867" s="14" t="str">
        <f t="shared" si="54"/>
        <v/>
      </c>
      <c r="M867" s="14" t="str">
        <f t="shared" si="55"/>
        <v/>
      </c>
      <c r="N867" s="14" t="str">
        <f t="shared" si="56"/>
        <v/>
      </c>
    </row>
    <row r="868" spans="1:14" x14ac:dyDescent="0.2">
      <c r="A868" s="1" t="str">
        <f t="shared" si="53"/>
        <v/>
      </c>
      <c r="B868" s="9"/>
      <c r="C868" s="10" t="str">
        <f>IF(B868="","",COUNTIF(INDEX($B:$B,5):B868,B868))</f>
        <v/>
      </c>
      <c r="D868" s="11"/>
      <c r="E868" s="6"/>
      <c r="F868" s="6"/>
      <c r="G868" s="6"/>
      <c r="H868" s="9"/>
      <c r="I868" s="6"/>
      <c r="J868" s="12"/>
      <c r="K868" s="13"/>
      <c r="L868" s="14" t="str">
        <f t="shared" si="54"/>
        <v/>
      </c>
      <c r="M868" s="14" t="str">
        <f t="shared" si="55"/>
        <v/>
      </c>
      <c r="N868" s="14" t="str">
        <f t="shared" si="56"/>
        <v/>
      </c>
    </row>
    <row r="869" spans="1:14" x14ac:dyDescent="0.2">
      <c r="A869" s="1" t="str">
        <f t="shared" si="53"/>
        <v/>
      </c>
      <c r="B869" s="9"/>
      <c r="C869" s="10" t="str">
        <f>IF(B869="","",COUNTIF(INDEX($B:$B,5):B869,B869))</f>
        <v/>
      </c>
      <c r="D869" s="11"/>
      <c r="E869" s="6"/>
      <c r="F869" s="6"/>
      <c r="G869" s="6"/>
      <c r="H869" s="9"/>
      <c r="I869" s="6"/>
      <c r="J869" s="12"/>
      <c r="K869" s="13"/>
      <c r="L869" s="14" t="str">
        <f t="shared" si="54"/>
        <v/>
      </c>
      <c r="M869" s="14" t="str">
        <f t="shared" si="55"/>
        <v/>
      </c>
      <c r="N869" s="14" t="str">
        <f t="shared" si="56"/>
        <v/>
      </c>
    </row>
    <row r="870" spans="1:14" x14ac:dyDescent="0.2">
      <c r="A870" s="1" t="str">
        <f t="shared" si="53"/>
        <v/>
      </c>
      <c r="B870" s="9"/>
      <c r="C870" s="10" t="str">
        <f>IF(B870="","",COUNTIF(INDEX($B:$B,5):B870,B870))</f>
        <v/>
      </c>
      <c r="D870" s="11"/>
      <c r="E870" s="6"/>
      <c r="F870" s="6"/>
      <c r="G870" s="6"/>
      <c r="H870" s="9"/>
      <c r="I870" s="6"/>
      <c r="J870" s="12"/>
      <c r="K870" s="13"/>
      <c r="L870" s="14" t="str">
        <f t="shared" si="54"/>
        <v/>
      </c>
      <c r="M870" s="14" t="str">
        <f t="shared" si="55"/>
        <v/>
      </c>
      <c r="N870" s="14" t="str">
        <f t="shared" si="56"/>
        <v/>
      </c>
    </row>
    <row r="871" spans="1:14" x14ac:dyDescent="0.2">
      <c r="A871" s="1" t="str">
        <f t="shared" si="53"/>
        <v/>
      </c>
      <c r="B871" s="9"/>
      <c r="C871" s="10" t="str">
        <f>IF(B871="","",COUNTIF(INDEX($B:$B,5):B871,B871))</f>
        <v/>
      </c>
      <c r="D871" s="11"/>
      <c r="E871" s="6"/>
      <c r="F871" s="6"/>
      <c r="G871" s="6"/>
      <c r="H871" s="9"/>
      <c r="I871" s="6"/>
      <c r="J871" s="12"/>
      <c r="K871" s="13"/>
      <c r="L871" s="14" t="str">
        <f t="shared" si="54"/>
        <v/>
      </c>
      <c r="M871" s="14" t="str">
        <f t="shared" si="55"/>
        <v/>
      </c>
      <c r="N871" s="14" t="str">
        <f t="shared" si="56"/>
        <v/>
      </c>
    </row>
    <row r="872" spans="1:14" x14ac:dyDescent="0.2">
      <c r="A872" s="1" t="str">
        <f t="shared" si="53"/>
        <v/>
      </c>
      <c r="B872" s="9"/>
      <c r="C872" s="10" t="str">
        <f>IF(B872="","",COUNTIF(INDEX($B:$B,5):B872,B872))</f>
        <v/>
      </c>
      <c r="D872" s="11"/>
      <c r="E872" s="6"/>
      <c r="F872" s="6"/>
      <c r="G872" s="6"/>
      <c r="H872" s="9"/>
      <c r="I872" s="6"/>
      <c r="J872" s="12"/>
      <c r="K872" s="13"/>
      <c r="L872" s="14" t="str">
        <f t="shared" si="54"/>
        <v/>
      </c>
      <c r="M872" s="14" t="str">
        <f t="shared" si="55"/>
        <v/>
      </c>
      <c r="N872" s="14" t="str">
        <f t="shared" si="56"/>
        <v/>
      </c>
    </row>
    <row r="873" spans="1:14" x14ac:dyDescent="0.2">
      <c r="A873" s="1" t="str">
        <f t="shared" si="53"/>
        <v/>
      </c>
      <c r="B873" s="9"/>
      <c r="C873" s="10" t="str">
        <f>IF(B873="","",COUNTIF(INDEX($B:$B,5):B873,B873))</f>
        <v/>
      </c>
      <c r="D873" s="11"/>
      <c r="E873" s="6"/>
      <c r="F873" s="6"/>
      <c r="G873" s="6"/>
      <c r="H873" s="9"/>
      <c r="I873" s="6"/>
      <c r="J873" s="12"/>
      <c r="K873" s="13"/>
      <c r="L873" s="14" t="str">
        <f t="shared" si="54"/>
        <v/>
      </c>
      <c r="M873" s="14" t="str">
        <f t="shared" si="55"/>
        <v/>
      </c>
      <c r="N873" s="14" t="str">
        <f t="shared" si="56"/>
        <v/>
      </c>
    </row>
    <row r="874" spans="1:14" x14ac:dyDescent="0.2">
      <c r="A874" s="1" t="str">
        <f t="shared" si="53"/>
        <v/>
      </c>
      <c r="B874" s="9"/>
      <c r="C874" s="10" t="str">
        <f>IF(B874="","",COUNTIF(INDEX($B:$B,5):B874,B874))</f>
        <v/>
      </c>
      <c r="D874" s="11"/>
      <c r="E874" s="6"/>
      <c r="F874" s="6"/>
      <c r="G874" s="6"/>
      <c r="H874" s="9"/>
      <c r="I874" s="6"/>
      <c r="J874" s="12"/>
      <c r="K874" s="13"/>
      <c r="L874" s="14" t="str">
        <f t="shared" si="54"/>
        <v/>
      </c>
      <c r="M874" s="14" t="str">
        <f t="shared" si="55"/>
        <v/>
      </c>
      <c r="N874" s="14" t="str">
        <f t="shared" si="56"/>
        <v/>
      </c>
    </row>
    <row r="875" spans="1:14" x14ac:dyDescent="0.2">
      <c r="A875" s="1" t="str">
        <f t="shared" si="53"/>
        <v/>
      </c>
      <c r="B875" s="9"/>
      <c r="C875" s="10" t="str">
        <f>IF(B875="","",COUNTIF(INDEX($B:$B,5):B875,B875))</f>
        <v/>
      </c>
      <c r="D875" s="11"/>
      <c r="E875" s="6"/>
      <c r="F875" s="6"/>
      <c r="G875" s="6"/>
      <c r="H875" s="9"/>
      <c r="I875" s="6"/>
      <c r="J875" s="12"/>
      <c r="K875" s="13"/>
      <c r="L875" s="14" t="str">
        <f t="shared" si="54"/>
        <v/>
      </c>
      <c r="M875" s="14" t="str">
        <f t="shared" si="55"/>
        <v/>
      </c>
      <c r="N875" s="14" t="str">
        <f t="shared" si="56"/>
        <v/>
      </c>
    </row>
    <row r="876" spans="1:14" x14ac:dyDescent="0.2">
      <c r="A876" s="1" t="str">
        <f t="shared" si="53"/>
        <v/>
      </c>
      <c r="B876" s="9"/>
      <c r="C876" s="10" t="str">
        <f>IF(B876="","",COUNTIF(INDEX($B:$B,5):B876,B876))</f>
        <v/>
      </c>
      <c r="D876" s="11"/>
      <c r="E876" s="6"/>
      <c r="F876" s="6"/>
      <c r="G876" s="6"/>
      <c r="H876" s="9"/>
      <c r="I876" s="6"/>
      <c r="J876" s="12"/>
      <c r="K876" s="13"/>
      <c r="L876" s="14" t="str">
        <f t="shared" si="54"/>
        <v/>
      </c>
      <c r="M876" s="14" t="str">
        <f t="shared" si="55"/>
        <v/>
      </c>
      <c r="N876" s="14" t="str">
        <f t="shared" si="56"/>
        <v/>
      </c>
    </row>
    <row r="877" spans="1:14" x14ac:dyDescent="0.2">
      <c r="A877" s="1" t="str">
        <f t="shared" si="53"/>
        <v/>
      </c>
      <c r="B877" s="9"/>
      <c r="C877" s="10" t="str">
        <f>IF(B877="","",COUNTIF(INDEX($B:$B,5):B877,B877))</f>
        <v/>
      </c>
      <c r="D877" s="11"/>
      <c r="E877" s="6"/>
      <c r="F877" s="6"/>
      <c r="G877" s="6"/>
      <c r="H877" s="9"/>
      <c r="I877" s="6"/>
      <c r="J877" s="12"/>
      <c r="K877" s="13"/>
      <c r="L877" s="14" t="str">
        <f t="shared" si="54"/>
        <v/>
      </c>
      <c r="M877" s="14" t="str">
        <f t="shared" si="55"/>
        <v/>
      </c>
      <c r="N877" s="14" t="str">
        <f t="shared" si="56"/>
        <v/>
      </c>
    </row>
    <row r="878" spans="1:14" x14ac:dyDescent="0.2">
      <c r="A878" s="1" t="str">
        <f t="shared" si="53"/>
        <v/>
      </c>
      <c r="B878" s="9"/>
      <c r="C878" s="10" t="str">
        <f>IF(B878="","",COUNTIF(INDEX($B:$B,5):B878,B878))</f>
        <v/>
      </c>
      <c r="D878" s="11"/>
      <c r="E878" s="6"/>
      <c r="F878" s="6"/>
      <c r="G878" s="6"/>
      <c r="H878" s="9"/>
      <c r="I878" s="6"/>
      <c r="J878" s="12"/>
      <c r="K878" s="13"/>
      <c r="L878" s="14" t="str">
        <f t="shared" si="54"/>
        <v/>
      </c>
      <c r="M878" s="14" t="str">
        <f t="shared" si="55"/>
        <v/>
      </c>
      <c r="N878" s="14" t="str">
        <f t="shared" si="56"/>
        <v/>
      </c>
    </row>
    <row r="879" spans="1:14" x14ac:dyDescent="0.2">
      <c r="A879" s="1" t="str">
        <f t="shared" si="53"/>
        <v/>
      </c>
      <c r="B879" s="9"/>
      <c r="C879" s="10" t="str">
        <f>IF(B879="","",COUNTIF(INDEX($B:$B,5):B879,B879))</f>
        <v/>
      </c>
      <c r="D879" s="11"/>
      <c r="E879" s="6"/>
      <c r="F879" s="6"/>
      <c r="G879" s="6"/>
      <c r="H879" s="9"/>
      <c r="I879" s="6"/>
      <c r="J879" s="12"/>
      <c r="K879" s="13"/>
      <c r="L879" s="14" t="str">
        <f t="shared" si="54"/>
        <v/>
      </c>
      <c r="M879" s="14" t="str">
        <f t="shared" si="55"/>
        <v/>
      </c>
      <c r="N879" s="14" t="str">
        <f t="shared" si="56"/>
        <v/>
      </c>
    </row>
    <row r="880" spans="1:14" x14ac:dyDescent="0.2">
      <c r="A880" s="1" t="str">
        <f t="shared" si="53"/>
        <v/>
      </c>
      <c r="B880" s="9"/>
      <c r="C880" s="10" t="str">
        <f>IF(B880="","",COUNTIF(INDEX($B:$B,5):B880,B880))</f>
        <v/>
      </c>
      <c r="D880" s="11"/>
      <c r="E880" s="6"/>
      <c r="F880" s="6"/>
      <c r="G880" s="6"/>
      <c r="H880" s="9"/>
      <c r="I880" s="6"/>
      <c r="J880" s="12"/>
      <c r="K880" s="13"/>
      <c r="L880" s="14" t="str">
        <f t="shared" si="54"/>
        <v/>
      </c>
      <c r="M880" s="14" t="str">
        <f t="shared" si="55"/>
        <v/>
      </c>
      <c r="N880" s="14" t="str">
        <f t="shared" si="56"/>
        <v/>
      </c>
    </row>
    <row r="881" spans="1:14" x14ac:dyDescent="0.2">
      <c r="A881" s="1" t="str">
        <f t="shared" si="53"/>
        <v/>
      </c>
      <c r="B881" s="9"/>
      <c r="C881" s="10" t="str">
        <f>IF(B881="","",COUNTIF(INDEX($B:$B,5):B881,B881))</f>
        <v/>
      </c>
      <c r="D881" s="11"/>
      <c r="E881" s="6"/>
      <c r="F881" s="6"/>
      <c r="G881" s="6"/>
      <c r="H881" s="9"/>
      <c r="I881" s="6"/>
      <c r="J881" s="12"/>
      <c r="K881" s="13"/>
      <c r="L881" s="14" t="str">
        <f t="shared" si="54"/>
        <v/>
      </c>
      <c r="M881" s="14" t="str">
        <f t="shared" si="55"/>
        <v/>
      </c>
      <c r="N881" s="14" t="str">
        <f t="shared" si="56"/>
        <v/>
      </c>
    </row>
    <row r="882" spans="1:14" x14ac:dyDescent="0.2">
      <c r="A882" s="1" t="str">
        <f t="shared" si="53"/>
        <v/>
      </c>
      <c r="B882" s="9"/>
      <c r="C882" s="10" t="str">
        <f>IF(B882="","",COUNTIF(INDEX($B:$B,5):B882,B882))</f>
        <v/>
      </c>
      <c r="D882" s="11"/>
      <c r="E882" s="6"/>
      <c r="F882" s="6"/>
      <c r="G882" s="6"/>
      <c r="H882" s="9"/>
      <c r="I882" s="6"/>
      <c r="J882" s="12"/>
      <c r="K882" s="13"/>
      <c r="L882" s="14" t="str">
        <f t="shared" si="54"/>
        <v/>
      </c>
      <c r="M882" s="14" t="str">
        <f t="shared" si="55"/>
        <v/>
      </c>
      <c r="N882" s="14" t="str">
        <f t="shared" si="56"/>
        <v/>
      </c>
    </row>
    <row r="883" spans="1:14" x14ac:dyDescent="0.2">
      <c r="A883" s="1" t="str">
        <f t="shared" si="53"/>
        <v/>
      </c>
      <c r="B883" s="9"/>
      <c r="C883" s="10" t="str">
        <f>IF(B883="","",COUNTIF(INDEX($B:$B,5):B883,B883))</f>
        <v/>
      </c>
      <c r="D883" s="11"/>
      <c r="E883" s="6"/>
      <c r="F883" s="6"/>
      <c r="G883" s="6"/>
      <c r="H883" s="9"/>
      <c r="I883" s="6"/>
      <c r="J883" s="12"/>
      <c r="K883" s="13"/>
      <c r="L883" s="14" t="str">
        <f t="shared" si="54"/>
        <v/>
      </c>
      <c r="M883" s="14" t="str">
        <f t="shared" si="55"/>
        <v/>
      </c>
      <c r="N883" s="14" t="str">
        <f t="shared" si="56"/>
        <v/>
      </c>
    </row>
    <row r="884" spans="1:14" x14ac:dyDescent="0.2">
      <c r="A884" s="1" t="str">
        <f t="shared" si="53"/>
        <v/>
      </c>
      <c r="B884" s="9"/>
      <c r="C884" s="10" t="str">
        <f>IF(B884="","",COUNTIF(INDEX($B:$B,5):B884,B884))</f>
        <v/>
      </c>
      <c r="D884" s="11"/>
      <c r="E884" s="6"/>
      <c r="F884" s="6"/>
      <c r="G884" s="6"/>
      <c r="H884" s="9"/>
      <c r="I884" s="6"/>
      <c r="J884" s="12"/>
      <c r="K884" s="13"/>
      <c r="L884" s="14" t="str">
        <f t="shared" si="54"/>
        <v/>
      </c>
      <c r="M884" s="14" t="str">
        <f t="shared" si="55"/>
        <v/>
      </c>
      <c r="N884" s="14" t="str">
        <f t="shared" si="56"/>
        <v/>
      </c>
    </row>
    <row r="885" spans="1:14" x14ac:dyDescent="0.2">
      <c r="A885" s="1" t="str">
        <f t="shared" si="53"/>
        <v/>
      </c>
      <c r="B885" s="9"/>
      <c r="C885" s="10" t="str">
        <f>IF(B885="","",COUNTIF(INDEX($B:$B,5):B885,B885))</f>
        <v/>
      </c>
      <c r="D885" s="11"/>
      <c r="E885" s="6"/>
      <c r="F885" s="6"/>
      <c r="G885" s="6"/>
      <c r="H885" s="9"/>
      <c r="I885" s="6"/>
      <c r="J885" s="12"/>
      <c r="K885" s="13"/>
      <c r="L885" s="14" t="str">
        <f t="shared" si="54"/>
        <v/>
      </c>
      <c r="M885" s="14" t="str">
        <f t="shared" si="55"/>
        <v/>
      </c>
      <c r="N885" s="14" t="str">
        <f t="shared" si="56"/>
        <v/>
      </c>
    </row>
    <row r="886" spans="1:14" x14ac:dyDescent="0.2">
      <c r="A886" s="1" t="str">
        <f t="shared" si="53"/>
        <v/>
      </c>
      <c r="B886" s="9"/>
      <c r="C886" s="10" t="str">
        <f>IF(B886="","",COUNTIF(INDEX($B:$B,5):B886,B886))</f>
        <v/>
      </c>
      <c r="D886" s="11"/>
      <c r="E886" s="6"/>
      <c r="F886" s="6"/>
      <c r="G886" s="6"/>
      <c r="H886" s="9"/>
      <c r="I886" s="6"/>
      <c r="J886" s="12"/>
      <c r="K886" s="13"/>
      <c r="L886" s="14" t="str">
        <f t="shared" si="54"/>
        <v/>
      </c>
      <c r="M886" s="14" t="str">
        <f t="shared" si="55"/>
        <v/>
      </c>
      <c r="N886" s="14" t="str">
        <f t="shared" si="56"/>
        <v/>
      </c>
    </row>
    <row r="887" spans="1:14" x14ac:dyDescent="0.2">
      <c r="A887" s="1" t="str">
        <f t="shared" si="53"/>
        <v/>
      </c>
      <c r="B887" s="9"/>
      <c r="C887" s="10" t="str">
        <f>IF(B887="","",COUNTIF(INDEX($B:$B,5):B887,B887))</f>
        <v/>
      </c>
      <c r="D887" s="11"/>
      <c r="E887" s="6"/>
      <c r="F887" s="6"/>
      <c r="G887" s="6"/>
      <c r="H887" s="9"/>
      <c r="I887" s="6"/>
      <c r="J887" s="12"/>
      <c r="K887" s="13"/>
      <c r="L887" s="14" t="str">
        <f t="shared" si="54"/>
        <v/>
      </c>
      <c r="M887" s="14" t="str">
        <f t="shared" si="55"/>
        <v/>
      </c>
      <c r="N887" s="14" t="str">
        <f t="shared" si="56"/>
        <v/>
      </c>
    </row>
    <row r="888" spans="1:14" x14ac:dyDescent="0.2">
      <c r="A888" s="1" t="str">
        <f t="shared" si="53"/>
        <v/>
      </c>
      <c r="B888" s="9"/>
      <c r="C888" s="10" t="str">
        <f>IF(B888="","",COUNTIF(INDEX($B:$B,5):B888,B888))</f>
        <v/>
      </c>
      <c r="D888" s="11"/>
      <c r="E888" s="6"/>
      <c r="F888" s="6"/>
      <c r="G888" s="6"/>
      <c r="H888" s="9"/>
      <c r="I888" s="6"/>
      <c r="J888" s="12"/>
      <c r="K888" s="13"/>
      <c r="L888" s="14" t="str">
        <f t="shared" si="54"/>
        <v/>
      </c>
      <c r="M888" s="14" t="str">
        <f t="shared" si="55"/>
        <v/>
      </c>
      <c r="N888" s="14" t="str">
        <f t="shared" si="56"/>
        <v/>
      </c>
    </row>
    <row r="889" spans="1:14" x14ac:dyDescent="0.2">
      <c r="A889" s="1" t="str">
        <f t="shared" si="53"/>
        <v/>
      </c>
      <c r="B889" s="9"/>
      <c r="C889" s="10" t="str">
        <f>IF(B889="","",COUNTIF(INDEX($B:$B,5):B889,B889))</f>
        <v/>
      </c>
      <c r="D889" s="11"/>
      <c r="E889" s="6"/>
      <c r="F889" s="6"/>
      <c r="G889" s="6"/>
      <c r="H889" s="9"/>
      <c r="I889" s="6"/>
      <c r="J889" s="12"/>
      <c r="K889" s="13"/>
      <c r="L889" s="14" t="str">
        <f t="shared" si="54"/>
        <v/>
      </c>
      <c r="M889" s="14" t="str">
        <f t="shared" si="55"/>
        <v/>
      </c>
      <c r="N889" s="14" t="str">
        <f t="shared" si="56"/>
        <v/>
      </c>
    </row>
    <row r="890" spans="1:14" x14ac:dyDescent="0.2">
      <c r="A890" s="1" t="str">
        <f t="shared" si="53"/>
        <v/>
      </c>
      <c r="B890" s="9"/>
      <c r="C890" s="10" t="str">
        <f>IF(B890="","",COUNTIF(INDEX($B:$B,5):B890,B890))</f>
        <v/>
      </c>
      <c r="D890" s="11"/>
      <c r="E890" s="6"/>
      <c r="F890" s="6"/>
      <c r="G890" s="6"/>
      <c r="H890" s="9"/>
      <c r="I890" s="6"/>
      <c r="J890" s="12"/>
      <c r="K890" s="13"/>
      <c r="L890" s="14" t="str">
        <f t="shared" si="54"/>
        <v/>
      </c>
      <c r="M890" s="14" t="str">
        <f t="shared" si="55"/>
        <v/>
      </c>
      <c r="N890" s="14" t="str">
        <f t="shared" si="56"/>
        <v/>
      </c>
    </row>
    <row r="891" spans="1:14" x14ac:dyDescent="0.2">
      <c r="A891" s="1" t="str">
        <f t="shared" si="53"/>
        <v/>
      </c>
      <c r="B891" s="9"/>
      <c r="C891" s="10" t="str">
        <f>IF(B891="","",COUNTIF(INDEX($B:$B,5):B891,B891))</f>
        <v/>
      </c>
      <c r="D891" s="11"/>
      <c r="E891" s="6"/>
      <c r="F891" s="6"/>
      <c r="G891" s="6"/>
      <c r="H891" s="9"/>
      <c r="I891" s="6"/>
      <c r="J891" s="12"/>
      <c r="K891" s="13"/>
      <c r="L891" s="14" t="str">
        <f t="shared" si="54"/>
        <v/>
      </c>
      <c r="M891" s="14" t="str">
        <f t="shared" si="55"/>
        <v/>
      </c>
      <c r="N891" s="14" t="str">
        <f t="shared" si="56"/>
        <v/>
      </c>
    </row>
    <row r="892" spans="1:14" x14ac:dyDescent="0.2">
      <c r="A892" s="1" t="str">
        <f t="shared" si="53"/>
        <v/>
      </c>
      <c r="B892" s="9"/>
      <c r="C892" s="10" t="str">
        <f>IF(B892="","",COUNTIF(INDEX($B:$B,5):B892,B892))</f>
        <v/>
      </c>
      <c r="D892" s="11"/>
      <c r="E892" s="6"/>
      <c r="F892" s="6"/>
      <c r="G892" s="6"/>
      <c r="H892" s="9"/>
      <c r="I892" s="6"/>
      <c r="J892" s="12"/>
      <c r="K892" s="13"/>
      <c r="L892" s="14" t="str">
        <f t="shared" si="54"/>
        <v/>
      </c>
      <c r="M892" s="14" t="str">
        <f t="shared" si="55"/>
        <v/>
      </c>
      <c r="N892" s="14" t="str">
        <f t="shared" si="56"/>
        <v/>
      </c>
    </row>
    <row r="893" spans="1:14" x14ac:dyDescent="0.2">
      <c r="A893" s="1" t="str">
        <f t="shared" si="53"/>
        <v/>
      </c>
      <c r="B893" s="9"/>
      <c r="C893" s="10" t="str">
        <f>IF(B893="","",COUNTIF(INDEX($B:$B,5):B893,B893))</f>
        <v/>
      </c>
      <c r="D893" s="11"/>
      <c r="E893" s="6"/>
      <c r="F893" s="6"/>
      <c r="G893" s="6"/>
      <c r="H893" s="9"/>
      <c r="I893" s="6"/>
      <c r="J893" s="12"/>
      <c r="K893" s="13"/>
      <c r="L893" s="14" t="str">
        <f t="shared" si="54"/>
        <v/>
      </c>
      <c r="M893" s="14" t="str">
        <f t="shared" si="55"/>
        <v/>
      </c>
      <c r="N893" s="14" t="str">
        <f t="shared" si="56"/>
        <v/>
      </c>
    </row>
    <row r="894" spans="1:14" x14ac:dyDescent="0.2">
      <c r="A894" s="1" t="str">
        <f t="shared" si="53"/>
        <v/>
      </c>
      <c r="B894" s="9"/>
      <c r="C894" s="10" t="str">
        <f>IF(B894="","",COUNTIF(INDEX($B:$B,5):B894,B894))</f>
        <v/>
      </c>
      <c r="D894" s="11"/>
      <c r="E894" s="6"/>
      <c r="F894" s="6"/>
      <c r="G894" s="6"/>
      <c r="H894" s="9"/>
      <c r="I894" s="6"/>
      <c r="J894" s="12"/>
      <c r="K894" s="13"/>
      <c r="L894" s="14" t="str">
        <f t="shared" si="54"/>
        <v/>
      </c>
      <c r="M894" s="14" t="str">
        <f t="shared" si="55"/>
        <v/>
      </c>
      <c r="N894" s="14" t="str">
        <f t="shared" si="56"/>
        <v/>
      </c>
    </row>
    <row r="895" spans="1:14" x14ac:dyDescent="0.2">
      <c r="A895" s="1" t="str">
        <f t="shared" si="53"/>
        <v/>
      </c>
      <c r="B895" s="9"/>
      <c r="C895" s="10" t="str">
        <f>IF(B895="","",COUNTIF(INDEX($B:$B,5):B895,B895))</f>
        <v/>
      </c>
      <c r="D895" s="11"/>
      <c r="E895" s="6"/>
      <c r="F895" s="6"/>
      <c r="G895" s="6"/>
      <c r="H895" s="9"/>
      <c r="I895" s="6"/>
      <c r="J895" s="12"/>
      <c r="K895" s="13"/>
      <c r="L895" s="14" t="str">
        <f t="shared" si="54"/>
        <v/>
      </c>
      <c r="M895" s="14" t="str">
        <f t="shared" si="55"/>
        <v/>
      </c>
      <c r="N895" s="14" t="str">
        <f t="shared" si="56"/>
        <v/>
      </c>
    </row>
    <row r="896" spans="1:14" x14ac:dyDescent="0.2">
      <c r="A896" s="1" t="str">
        <f t="shared" si="53"/>
        <v/>
      </c>
      <c r="B896" s="9"/>
      <c r="C896" s="10" t="str">
        <f>IF(B896="","",COUNTIF(INDEX($B:$B,5):B896,B896))</f>
        <v/>
      </c>
      <c r="D896" s="11"/>
      <c r="E896" s="6"/>
      <c r="F896" s="6"/>
      <c r="G896" s="6"/>
      <c r="H896" s="9"/>
      <c r="I896" s="6"/>
      <c r="J896" s="12"/>
      <c r="K896" s="13"/>
      <c r="L896" s="14" t="str">
        <f t="shared" si="54"/>
        <v/>
      </c>
      <c r="M896" s="14" t="str">
        <f t="shared" si="55"/>
        <v/>
      </c>
      <c r="N896" s="14" t="str">
        <f t="shared" si="56"/>
        <v/>
      </c>
    </row>
    <row r="897" spans="1:14" x14ac:dyDescent="0.2">
      <c r="A897" s="1" t="str">
        <f t="shared" si="53"/>
        <v/>
      </c>
      <c r="B897" s="9"/>
      <c r="C897" s="10" t="str">
        <f>IF(B897="","",COUNTIF(INDEX($B:$B,5):B897,B897))</f>
        <v/>
      </c>
      <c r="D897" s="11"/>
      <c r="E897" s="6"/>
      <c r="F897" s="6"/>
      <c r="G897" s="6"/>
      <c r="H897" s="9"/>
      <c r="I897" s="6"/>
      <c r="J897" s="12"/>
      <c r="K897" s="13"/>
      <c r="L897" s="14" t="str">
        <f t="shared" si="54"/>
        <v/>
      </c>
      <c r="M897" s="14" t="str">
        <f t="shared" si="55"/>
        <v/>
      </c>
      <c r="N897" s="14" t="str">
        <f t="shared" si="56"/>
        <v/>
      </c>
    </row>
    <row r="898" spans="1:14" x14ac:dyDescent="0.2">
      <c r="A898" s="1" t="str">
        <f t="shared" si="53"/>
        <v/>
      </c>
      <c r="B898" s="9"/>
      <c r="C898" s="10" t="str">
        <f>IF(B898="","",COUNTIF(INDEX($B:$B,5):B898,B898))</f>
        <v/>
      </c>
      <c r="D898" s="11"/>
      <c r="E898" s="6"/>
      <c r="F898" s="6"/>
      <c r="G898" s="6"/>
      <c r="H898" s="9"/>
      <c r="I898" s="6"/>
      <c r="J898" s="12"/>
      <c r="K898" s="13"/>
      <c r="L898" s="14" t="str">
        <f t="shared" si="54"/>
        <v/>
      </c>
      <c r="M898" s="14" t="str">
        <f t="shared" si="55"/>
        <v/>
      </c>
      <c r="N898" s="14" t="str">
        <f t="shared" si="56"/>
        <v/>
      </c>
    </row>
    <row r="899" spans="1:14" x14ac:dyDescent="0.2">
      <c r="A899" s="1" t="str">
        <f t="shared" si="53"/>
        <v/>
      </c>
      <c r="B899" s="9"/>
      <c r="C899" s="10" t="str">
        <f>IF(B899="","",COUNTIF(INDEX($B:$B,5):B899,B899))</f>
        <v/>
      </c>
      <c r="D899" s="11"/>
      <c r="E899" s="6"/>
      <c r="F899" s="6"/>
      <c r="G899" s="6"/>
      <c r="H899" s="9"/>
      <c r="I899" s="6"/>
      <c r="J899" s="12"/>
      <c r="K899" s="13"/>
      <c r="L899" s="14" t="str">
        <f t="shared" si="54"/>
        <v/>
      </c>
      <c r="M899" s="14" t="str">
        <f t="shared" si="55"/>
        <v/>
      </c>
      <c r="N899" s="14" t="str">
        <f t="shared" si="56"/>
        <v/>
      </c>
    </row>
    <row r="900" spans="1:14" x14ac:dyDescent="0.2">
      <c r="A900" s="1" t="str">
        <f t="shared" si="53"/>
        <v/>
      </c>
      <c r="B900" s="9"/>
      <c r="C900" s="10" t="str">
        <f>IF(B900="","",COUNTIF(INDEX($B:$B,5):B900,B900))</f>
        <v/>
      </c>
      <c r="D900" s="11"/>
      <c r="E900" s="6"/>
      <c r="F900" s="6"/>
      <c r="G900" s="6"/>
      <c r="H900" s="9"/>
      <c r="I900" s="6"/>
      <c r="J900" s="12"/>
      <c r="K900" s="13"/>
      <c r="L900" s="14" t="str">
        <f t="shared" si="54"/>
        <v/>
      </c>
      <c r="M900" s="14" t="str">
        <f t="shared" si="55"/>
        <v/>
      </c>
      <c r="N900" s="14" t="str">
        <f t="shared" si="56"/>
        <v/>
      </c>
    </row>
    <row r="901" spans="1:14" x14ac:dyDescent="0.2">
      <c r="A901" s="1" t="str">
        <f t="shared" ref="A901:A964" si="57">IF(B901="","",B901&amp;"|"&amp;C901)</f>
        <v/>
      </c>
      <c r="B901" s="9"/>
      <c r="C901" s="10" t="str">
        <f>IF(B901="","",COUNTIF(INDEX($B:$B,5):B901,B901))</f>
        <v/>
      </c>
      <c r="D901" s="11"/>
      <c r="E901" s="6"/>
      <c r="F901" s="6"/>
      <c r="G901" s="6"/>
      <c r="H901" s="9"/>
      <c r="I901" s="6"/>
      <c r="J901" s="12"/>
      <c r="K901" s="13"/>
      <c r="L901" s="14" t="str">
        <f t="shared" ref="L901:L964" si="58">IF(OR(I901="",J901=""),"",ROUND(I901*J901,2))</f>
        <v/>
      </c>
      <c r="M901" s="14" t="str">
        <f t="shared" ref="M901:M964" si="59">IF(L901="","",ROUND(L901*K901,2))</f>
        <v/>
      </c>
      <c r="N901" s="14" t="str">
        <f t="shared" ref="N901:N964" si="60">IF(L901="","",L901+M901)</f>
        <v/>
      </c>
    </row>
    <row r="902" spans="1:14" x14ac:dyDescent="0.2">
      <c r="A902" s="1" t="str">
        <f t="shared" si="57"/>
        <v/>
      </c>
      <c r="B902" s="9"/>
      <c r="C902" s="10" t="str">
        <f>IF(B902="","",COUNTIF(INDEX($B:$B,5):B902,B902))</f>
        <v/>
      </c>
      <c r="D902" s="11"/>
      <c r="E902" s="6"/>
      <c r="F902" s="6"/>
      <c r="G902" s="6"/>
      <c r="H902" s="9"/>
      <c r="I902" s="6"/>
      <c r="J902" s="12"/>
      <c r="K902" s="13"/>
      <c r="L902" s="14" t="str">
        <f t="shared" si="58"/>
        <v/>
      </c>
      <c r="M902" s="14" t="str">
        <f t="shared" si="59"/>
        <v/>
      </c>
      <c r="N902" s="14" t="str">
        <f t="shared" si="60"/>
        <v/>
      </c>
    </row>
    <row r="903" spans="1:14" x14ac:dyDescent="0.2">
      <c r="A903" s="1" t="str">
        <f t="shared" si="57"/>
        <v/>
      </c>
      <c r="B903" s="9"/>
      <c r="C903" s="10" t="str">
        <f>IF(B903="","",COUNTIF(INDEX($B:$B,5):B903,B903))</f>
        <v/>
      </c>
      <c r="D903" s="11"/>
      <c r="E903" s="6"/>
      <c r="F903" s="6"/>
      <c r="G903" s="6"/>
      <c r="H903" s="9"/>
      <c r="I903" s="6"/>
      <c r="J903" s="12"/>
      <c r="K903" s="13"/>
      <c r="L903" s="14" t="str">
        <f t="shared" si="58"/>
        <v/>
      </c>
      <c r="M903" s="14" t="str">
        <f t="shared" si="59"/>
        <v/>
      </c>
      <c r="N903" s="14" t="str">
        <f t="shared" si="60"/>
        <v/>
      </c>
    </row>
    <row r="904" spans="1:14" x14ac:dyDescent="0.2">
      <c r="A904" s="1" t="str">
        <f t="shared" si="57"/>
        <v/>
      </c>
      <c r="B904" s="9"/>
      <c r="C904" s="10" t="str">
        <f>IF(B904="","",COUNTIF(INDEX($B:$B,5):B904,B904))</f>
        <v/>
      </c>
      <c r="D904" s="11"/>
      <c r="E904" s="6"/>
      <c r="F904" s="6"/>
      <c r="G904" s="6"/>
      <c r="H904" s="9"/>
      <c r="I904" s="6"/>
      <c r="J904" s="12"/>
      <c r="K904" s="13"/>
      <c r="L904" s="14" t="str">
        <f t="shared" si="58"/>
        <v/>
      </c>
      <c r="M904" s="14" t="str">
        <f t="shared" si="59"/>
        <v/>
      </c>
      <c r="N904" s="14" t="str">
        <f t="shared" si="60"/>
        <v/>
      </c>
    </row>
    <row r="905" spans="1:14" x14ac:dyDescent="0.2">
      <c r="A905" s="1" t="str">
        <f t="shared" si="57"/>
        <v/>
      </c>
      <c r="B905" s="9"/>
      <c r="C905" s="10" t="str">
        <f>IF(B905="","",COUNTIF(INDEX($B:$B,5):B905,B905))</f>
        <v/>
      </c>
      <c r="D905" s="11"/>
      <c r="E905" s="6"/>
      <c r="F905" s="6"/>
      <c r="G905" s="6"/>
      <c r="H905" s="9"/>
      <c r="I905" s="6"/>
      <c r="J905" s="12"/>
      <c r="K905" s="13"/>
      <c r="L905" s="14" t="str">
        <f t="shared" si="58"/>
        <v/>
      </c>
      <c r="M905" s="14" t="str">
        <f t="shared" si="59"/>
        <v/>
      </c>
      <c r="N905" s="14" t="str">
        <f t="shared" si="60"/>
        <v/>
      </c>
    </row>
    <row r="906" spans="1:14" x14ac:dyDescent="0.2">
      <c r="A906" s="1" t="str">
        <f t="shared" si="57"/>
        <v/>
      </c>
      <c r="B906" s="9"/>
      <c r="C906" s="10" t="str">
        <f>IF(B906="","",COUNTIF(INDEX($B:$B,5):B906,B906))</f>
        <v/>
      </c>
      <c r="D906" s="11"/>
      <c r="E906" s="6"/>
      <c r="F906" s="6"/>
      <c r="G906" s="6"/>
      <c r="H906" s="9"/>
      <c r="I906" s="6"/>
      <c r="J906" s="12"/>
      <c r="K906" s="13"/>
      <c r="L906" s="14" t="str">
        <f t="shared" si="58"/>
        <v/>
      </c>
      <c r="M906" s="14" t="str">
        <f t="shared" si="59"/>
        <v/>
      </c>
      <c r="N906" s="14" t="str">
        <f t="shared" si="60"/>
        <v/>
      </c>
    </row>
    <row r="907" spans="1:14" x14ac:dyDescent="0.2">
      <c r="A907" s="1" t="str">
        <f t="shared" si="57"/>
        <v/>
      </c>
      <c r="B907" s="9"/>
      <c r="C907" s="10" t="str">
        <f>IF(B907="","",COUNTIF(INDEX($B:$B,5):B907,B907))</f>
        <v/>
      </c>
      <c r="D907" s="11"/>
      <c r="E907" s="6"/>
      <c r="F907" s="6"/>
      <c r="G907" s="6"/>
      <c r="H907" s="9"/>
      <c r="I907" s="6"/>
      <c r="J907" s="12"/>
      <c r="K907" s="13"/>
      <c r="L907" s="14" t="str">
        <f t="shared" si="58"/>
        <v/>
      </c>
      <c r="M907" s="14" t="str">
        <f t="shared" si="59"/>
        <v/>
      </c>
      <c r="N907" s="14" t="str">
        <f t="shared" si="60"/>
        <v/>
      </c>
    </row>
    <row r="908" spans="1:14" x14ac:dyDescent="0.2">
      <c r="A908" s="1" t="str">
        <f t="shared" si="57"/>
        <v/>
      </c>
      <c r="B908" s="9"/>
      <c r="C908" s="10" t="str">
        <f>IF(B908="","",COUNTIF(INDEX($B:$B,5):B908,B908))</f>
        <v/>
      </c>
      <c r="D908" s="11"/>
      <c r="E908" s="6"/>
      <c r="F908" s="6"/>
      <c r="G908" s="6"/>
      <c r="H908" s="9"/>
      <c r="I908" s="6"/>
      <c r="J908" s="12"/>
      <c r="K908" s="13"/>
      <c r="L908" s="14" t="str">
        <f t="shared" si="58"/>
        <v/>
      </c>
      <c r="M908" s="14" t="str">
        <f t="shared" si="59"/>
        <v/>
      </c>
      <c r="N908" s="14" t="str">
        <f t="shared" si="60"/>
        <v/>
      </c>
    </row>
    <row r="909" spans="1:14" x14ac:dyDescent="0.2">
      <c r="A909" s="1" t="str">
        <f t="shared" si="57"/>
        <v/>
      </c>
      <c r="B909" s="9"/>
      <c r="C909" s="10" t="str">
        <f>IF(B909="","",COUNTIF(INDEX($B:$B,5):B909,B909))</f>
        <v/>
      </c>
      <c r="D909" s="11"/>
      <c r="E909" s="6"/>
      <c r="F909" s="6"/>
      <c r="G909" s="6"/>
      <c r="H909" s="9"/>
      <c r="I909" s="6"/>
      <c r="J909" s="12"/>
      <c r="K909" s="13"/>
      <c r="L909" s="14" t="str">
        <f t="shared" si="58"/>
        <v/>
      </c>
      <c r="M909" s="14" t="str">
        <f t="shared" si="59"/>
        <v/>
      </c>
      <c r="N909" s="14" t="str">
        <f t="shared" si="60"/>
        <v/>
      </c>
    </row>
    <row r="910" spans="1:14" x14ac:dyDescent="0.2">
      <c r="A910" s="1" t="str">
        <f t="shared" si="57"/>
        <v/>
      </c>
      <c r="B910" s="9"/>
      <c r="C910" s="10" t="str">
        <f>IF(B910="","",COUNTIF(INDEX($B:$B,5):B910,B910))</f>
        <v/>
      </c>
      <c r="D910" s="11"/>
      <c r="E910" s="6"/>
      <c r="F910" s="6"/>
      <c r="G910" s="6"/>
      <c r="H910" s="9"/>
      <c r="I910" s="6"/>
      <c r="J910" s="12"/>
      <c r="K910" s="13"/>
      <c r="L910" s="14" t="str">
        <f t="shared" si="58"/>
        <v/>
      </c>
      <c r="M910" s="14" t="str">
        <f t="shared" si="59"/>
        <v/>
      </c>
      <c r="N910" s="14" t="str">
        <f t="shared" si="60"/>
        <v/>
      </c>
    </row>
    <row r="911" spans="1:14" x14ac:dyDescent="0.2">
      <c r="A911" s="1" t="str">
        <f t="shared" si="57"/>
        <v/>
      </c>
      <c r="B911" s="9"/>
      <c r="C911" s="10" t="str">
        <f>IF(B911="","",COUNTIF(INDEX($B:$B,5):B911,B911))</f>
        <v/>
      </c>
      <c r="D911" s="11"/>
      <c r="E911" s="6"/>
      <c r="F911" s="6"/>
      <c r="G911" s="6"/>
      <c r="H911" s="9"/>
      <c r="I911" s="6"/>
      <c r="J911" s="12"/>
      <c r="K911" s="13"/>
      <c r="L911" s="14" t="str">
        <f t="shared" si="58"/>
        <v/>
      </c>
      <c r="M911" s="14" t="str">
        <f t="shared" si="59"/>
        <v/>
      </c>
      <c r="N911" s="14" t="str">
        <f t="shared" si="60"/>
        <v/>
      </c>
    </row>
    <row r="912" spans="1:14" x14ac:dyDescent="0.2">
      <c r="A912" s="1" t="str">
        <f t="shared" si="57"/>
        <v/>
      </c>
      <c r="B912" s="9"/>
      <c r="C912" s="10" t="str">
        <f>IF(B912="","",COUNTIF(INDEX($B:$B,5):B912,B912))</f>
        <v/>
      </c>
      <c r="D912" s="11"/>
      <c r="E912" s="6"/>
      <c r="F912" s="6"/>
      <c r="G912" s="6"/>
      <c r="H912" s="9"/>
      <c r="I912" s="6"/>
      <c r="J912" s="12"/>
      <c r="K912" s="13"/>
      <c r="L912" s="14" t="str">
        <f t="shared" si="58"/>
        <v/>
      </c>
      <c r="M912" s="14" t="str">
        <f t="shared" si="59"/>
        <v/>
      </c>
      <c r="N912" s="14" t="str">
        <f t="shared" si="60"/>
        <v/>
      </c>
    </row>
    <row r="913" spans="1:14" x14ac:dyDescent="0.2">
      <c r="A913" s="1" t="str">
        <f t="shared" si="57"/>
        <v/>
      </c>
      <c r="B913" s="9"/>
      <c r="C913" s="10" t="str">
        <f>IF(B913="","",COUNTIF(INDEX($B:$B,5):B913,B913))</f>
        <v/>
      </c>
      <c r="D913" s="11"/>
      <c r="E913" s="6"/>
      <c r="F913" s="6"/>
      <c r="G913" s="6"/>
      <c r="H913" s="9"/>
      <c r="I913" s="6"/>
      <c r="J913" s="12"/>
      <c r="K913" s="13"/>
      <c r="L913" s="14" t="str">
        <f t="shared" si="58"/>
        <v/>
      </c>
      <c r="M913" s="14" t="str">
        <f t="shared" si="59"/>
        <v/>
      </c>
      <c r="N913" s="14" t="str">
        <f t="shared" si="60"/>
        <v/>
      </c>
    </row>
    <row r="914" spans="1:14" x14ac:dyDescent="0.2">
      <c r="A914" s="1" t="str">
        <f t="shared" si="57"/>
        <v/>
      </c>
      <c r="B914" s="9"/>
      <c r="C914" s="10" t="str">
        <f>IF(B914="","",COUNTIF(INDEX($B:$B,5):B914,B914))</f>
        <v/>
      </c>
      <c r="D914" s="11"/>
      <c r="E914" s="6"/>
      <c r="F914" s="6"/>
      <c r="G914" s="6"/>
      <c r="H914" s="9"/>
      <c r="I914" s="6"/>
      <c r="J914" s="12"/>
      <c r="K914" s="13"/>
      <c r="L914" s="14" t="str">
        <f t="shared" si="58"/>
        <v/>
      </c>
      <c r="M914" s="14" t="str">
        <f t="shared" si="59"/>
        <v/>
      </c>
      <c r="N914" s="14" t="str">
        <f t="shared" si="60"/>
        <v/>
      </c>
    </row>
    <row r="915" spans="1:14" x14ac:dyDescent="0.2">
      <c r="A915" s="1" t="str">
        <f t="shared" si="57"/>
        <v/>
      </c>
      <c r="B915" s="9"/>
      <c r="C915" s="10" t="str">
        <f>IF(B915="","",COUNTIF(INDEX($B:$B,5):B915,B915))</f>
        <v/>
      </c>
      <c r="D915" s="11"/>
      <c r="E915" s="6"/>
      <c r="F915" s="6"/>
      <c r="G915" s="6"/>
      <c r="H915" s="9"/>
      <c r="I915" s="6"/>
      <c r="J915" s="12"/>
      <c r="K915" s="13"/>
      <c r="L915" s="14" t="str">
        <f t="shared" si="58"/>
        <v/>
      </c>
      <c r="M915" s="14" t="str">
        <f t="shared" si="59"/>
        <v/>
      </c>
      <c r="N915" s="14" t="str">
        <f t="shared" si="60"/>
        <v/>
      </c>
    </row>
    <row r="916" spans="1:14" x14ac:dyDescent="0.2">
      <c r="A916" s="1" t="str">
        <f t="shared" si="57"/>
        <v/>
      </c>
      <c r="B916" s="9"/>
      <c r="C916" s="10" t="str">
        <f>IF(B916="","",COUNTIF(INDEX($B:$B,5):B916,B916))</f>
        <v/>
      </c>
      <c r="D916" s="11"/>
      <c r="E916" s="6"/>
      <c r="F916" s="6"/>
      <c r="G916" s="6"/>
      <c r="H916" s="9"/>
      <c r="I916" s="6"/>
      <c r="J916" s="12"/>
      <c r="K916" s="13"/>
      <c r="L916" s="14" t="str">
        <f t="shared" si="58"/>
        <v/>
      </c>
      <c r="M916" s="14" t="str">
        <f t="shared" si="59"/>
        <v/>
      </c>
      <c r="N916" s="14" t="str">
        <f t="shared" si="60"/>
        <v/>
      </c>
    </row>
    <row r="917" spans="1:14" x14ac:dyDescent="0.2">
      <c r="A917" s="1" t="str">
        <f t="shared" si="57"/>
        <v/>
      </c>
      <c r="B917" s="9"/>
      <c r="C917" s="10" t="str">
        <f>IF(B917="","",COUNTIF(INDEX($B:$B,5):B917,B917))</f>
        <v/>
      </c>
      <c r="D917" s="11"/>
      <c r="E917" s="6"/>
      <c r="F917" s="6"/>
      <c r="G917" s="6"/>
      <c r="H917" s="9"/>
      <c r="I917" s="6"/>
      <c r="J917" s="12"/>
      <c r="K917" s="13"/>
      <c r="L917" s="14" t="str">
        <f t="shared" si="58"/>
        <v/>
      </c>
      <c r="M917" s="14" t="str">
        <f t="shared" si="59"/>
        <v/>
      </c>
      <c r="N917" s="14" t="str">
        <f t="shared" si="60"/>
        <v/>
      </c>
    </row>
    <row r="918" spans="1:14" x14ac:dyDescent="0.2">
      <c r="A918" s="1" t="str">
        <f t="shared" si="57"/>
        <v/>
      </c>
      <c r="B918" s="9"/>
      <c r="C918" s="10" t="str">
        <f>IF(B918="","",COUNTIF(INDEX($B:$B,5):B918,B918))</f>
        <v/>
      </c>
      <c r="D918" s="11"/>
      <c r="E918" s="6"/>
      <c r="F918" s="6"/>
      <c r="G918" s="6"/>
      <c r="H918" s="9"/>
      <c r="I918" s="6"/>
      <c r="J918" s="12"/>
      <c r="K918" s="13"/>
      <c r="L918" s="14" t="str">
        <f t="shared" si="58"/>
        <v/>
      </c>
      <c r="M918" s="14" t="str">
        <f t="shared" si="59"/>
        <v/>
      </c>
      <c r="N918" s="14" t="str">
        <f t="shared" si="60"/>
        <v/>
      </c>
    </row>
    <row r="919" spans="1:14" x14ac:dyDescent="0.2">
      <c r="A919" s="1" t="str">
        <f t="shared" si="57"/>
        <v/>
      </c>
      <c r="B919" s="9"/>
      <c r="C919" s="10" t="str">
        <f>IF(B919="","",COUNTIF(INDEX($B:$B,5):B919,B919))</f>
        <v/>
      </c>
      <c r="D919" s="11"/>
      <c r="E919" s="6"/>
      <c r="F919" s="6"/>
      <c r="G919" s="6"/>
      <c r="H919" s="9"/>
      <c r="I919" s="6"/>
      <c r="J919" s="12"/>
      <c r="K919" s="13"/>
      <c r="L919" s="14" t="str">
        <f t="shared" si="58"/>
        <v/>
      </c>
      <c r="M919" s="14" t="str">
        <f t="shared" si="59"/>
        <v/>
      </c>
      <c r="N919" s="14" t="str">
        <f t="shared" si="60"/>
        <v/>
      </c>
    </row>
    <row r="920" spans="1:14" x14ac:dyDescent="0.2">
      <c r="A920" s="1" t="str">
        <f t="shared" si="57"/>
        <v/>
      </c>
      <c r="B920" s="9"/>
      <c r="C920" s="10" t="str">
        <f>IF(B920="","",COUNTIF(INDEX($B:$B,5):B920,B920))</f>
        <v/>
      </c>
      <c r="D920" s="11"/>
      <c r="E920" s="6"/>
      <c r="F920" s="6"/>
      <c r="G920" s="6"/>
      <c r="H920" s="9"/>
      <c r="I920" s="6"/>
      <c r="J920" s="12"/>
      <c r="K920" s="13"/>
      <c r="L920" s="14" t="str">
        <f t="shared" si="58"/>
        <v/>
      </c>
      <c r="M920" s="14" t="str">
        <f t="shared" si="59"/>
        <v/>
      </c>
      <c r="N920" s="14" t="str">
        <f t="shared" si="60"/>
        <v/>
      </c>
    </row>
    <row r="921" spans="1:14" x14ac:dyDescent="0.2">
      <c r="A921" s="1" t="str">
        <f t="shared" si="57"/>
        <v/>
      </c>
      <c r="B921" s="9"/>
      <c r="C921" s="10" t="str">
        <f>IF(B921="","",COUNTIF(INDEX($B:$B,5):B921,B921))</f>
        <v/>
      </c>
      <c r="D921" s="11"/>
      <c r="E921" s="6"/>
      <c r="F921" s="6"/>
      <c r="G921" s="6"/>
      <c r="H921" s="9"/>
      <c r="I921" s="6"/>
      <c r="J921" s="12"/>
      <c r="K921" s="13"/>
      <c r="L921" s="14" t="str">
        <f t="shared" si="58"/>
        <v/>
      </c>
      <c r="M921" s="14" t="str">
        <f t="shared" si="59"/>
        <v/>
      </c>
      <c r="N921" s="14" t="str">
        <f t="shared" si="60"/>
        <v/>
      </c>
    </row>
    <row r="922" spans="1:14" x14ac:dyDescent="0.2">
      <c r="A922" s="1" t="str">
        <f t="shared" si="57"/>
        <v/>
      </c>
      <c r="B922" s="9"/>
      <c r="C922" s="10" t="str">
        <f>IF(B922="","",COUNTIF(INDEX($B:$B,5):B922,B922))</f>
        <v/>
      </c>
      <c r="D922" s="11"/>
      <c r="E922" s="6"/>
      <c r="F922" s="6"/>
      <c r="G922" s="6"/>
      <c r="H922" s="9"/>
      <c r="I922" s="6"/>
      <c r="J922" s="12"/>
      <c r="K922" s="13"/>
      <c r="L922" s="14" t="str">
        <f t="shared" si="58"/>
        <v/>
      </c>
      <c r="M922" s="14" t="str">
        <f t="shared" si="59"/>
        <v/>
      </c>
      <c r="N922" s="14" t="str">
        <f t="shared" si="60"/>
        <v/>
      </c>
    </row>
    <row r="923" spans="1:14" x14ac:dyDescent="0.2">
      <c r="A923" s="1" t="str">
        <f t="shared" si="57"/>
        <v/>
      </c>
      <c r="B923" s="9"/>
      <c r="C923" s="10" t="str">
        <f>IF(B923="","",COUNTIF(INDEX($B:$B,5):B923,B923))</f>
        <v/>
      </c>
      <c r="D923" s="11"/>
      <c r="E923" s="6"/>
      <c r="F923" s="6"/>
      <c r="G923" s="6"/>
      <c r="H923" s="9"/>
      <c r="I923" s="6"/>
      <c r="J923" s="12"/>
      <c r="K923" s="13"/>
      <c r="L923" s="14" t="str">
        <f t="shared" si="58"/>
        <v/>
      </c>
      <c r="M923" s="14" t="str">
        <f t="shared" si="59"/>
        <v/>
      </c>
      <c r="N923" s="14" t="str">
        <f t="shared" si="60"/>
        <v/>
      </c>
    </row>
    <row r="924" spans="1:14" x14ac:dyDescent="0.2">
      <c r="A924" s="1" t="str">
        <f t="shared" si="57"/>
        <v/>
      </c>
      <c r="B924" s="9"/>
      <c r="C924" s="10" t="str">
        <f>IF(B924="","",COUNTIF(INDEX($B:$B,5):B924,B924))</f>
        <v/>
      </c>
      <c r="D924" s="11"/>
      <c r="E924" s="6"/>
      <c r="F924" s="6"/>
      <c r="G924" s="6"/>
      <c r="H924" s="9"/>
      <c r="I924" s="6"/>
      <c r="J924" s="12"/>
      <c r="K924" s="13"/>
      <c r="L924" s="14" t="str">
        <f t="shared" si="58"/>
        <v/>
      </c>
      <c r="M924" s="14" t="str">
        <f t="shared" si="59"/>
        <v/>
      </c>
      <c r="N924" s="14" t="str">
        <f t="shared" si="60"/>
        <v/>
      </c>
    </row>
    <row r="925" spans="1:14" x14ac:dyDescent="0.2">
      <c r="A925" s="1" t="str">
        <f t="shared" si="57"/>
        <v/>
      </c>
      <c r="B925" s="9"/>
      <c r="C925" s="10" t="str">
        <f>IF(B925="","",COUNTIF(INDEX($B:$B,5):B925,B925))</f>
        <v/>
      </c>
      <c r="D925" s="11"/>
      <c r="E925" s="6"/>
      <c r="F925" s="6"/>
      <c r="G925" s="6"/>
      <c r="H925" s="9"/>
      <c r="I925" s="6"/>
      <c r="J925" s="12"/>
      <c r="K925" s="13"/>
      <c r="L925" s="14" t="str">
        <f t="shared" si="58"/>
        <v/>
      </c>
      <c r="M925" s="14" t="str">
        <f t="shared" si="59"/>
        <v/>
      </c>
      <c r="N925" s="14" t="str">
        <f t="shared" si="60"/>
        <v/>
      </c>
    </row>
    <row r="926" spans="1:14" x14ac:dyDescent="0.2">
      <c r="A926" s="1" t="str">
        <f t="shared" si="57"/>
        <v/>
      </c>
      <c r="B926" s="9"/>
      <c r="C926" s="10" t="str">
        <f>IF(B926="","",COUNTIF(INDEX($B:$B,5):B926,B926))</f>
        <v/>
      </c>
      <c r="D926" s="11"/>
      <c r="E926" s="6"/>
      <c r="F926" s="6"/>
      <c r="G926" s="6"/>
      <c r="H926" s="9"/>
      <c r="I926" s="6"/>
      <c r="J926" s="12"/>
      <c r="K926" s="13"/>
      <c r="L926" s="14" t="str">
        <f t="shared" si="58"/>
        <v/>
      </c>
      <c r="M926" s="14" t="str">
        <f t="shared" si="59"/>
        <v/>
      </c>
      <c r="N926" s="14" t="str">
        <f t="shared" si="60"/>
        <v/>
      </c>
    </row>
    <row r="927" spans="1:14" x14ac:dyDescent="0.2">
      <c r="A927" s="1" t="str">
        <f t="shared" si="57"/>
        <v/>
      </c>
      <c r="B927" s="9"/>
      <c r="C927" s="10" t="str">
        <f>IF(B927="","",COUNTIF(INDEX($B:$B,5):B927,B927))</f>
        <v/>
      </c>
      <c r="D927" s="11"/>
      <c r="E927" s="6"/>
      <c r="F927" s="6"/>
      <c r="G927" s="6"/>
      <c r="H927" s="9"/>
      <c r="I927" s="6"/>
      <c r="J927" s="12"/>
      <c r="K927" s="13"/>
      <c r="L927" s="14" t="str">
        <f t="shared" si="58"/>
        <v/>
      </c>
      <c r="M927" s="14" t="str">
        <f t="shared" si="59"/>
        <v/>
      </c>
      <c r="N927" s="14" t="str">
        <f t="shared" si="60"/>
        <v/>
      </c>
    </row>
    <row r="928" spans="1:14" x14ac:dyDescent="0.2">
      <c r="A928" s="1" t="str">
        <f t="shared" si="57"/>
        <v/>
      </c>
      <c r="B928" s="9"/>
      <c r="C928" s="10" t="str">
        <f>IF(B928="","",COUNTIF(INDEX($B:$B,5):B928,B928))</f>
        <v/>
      </c>
      <c r="D928" s="11"/>
      <c r="E928" s="6"/>
      <c r="F928" s="6"/>
      <c r="G928" s="6"/>
      <c r="H928" s="9"/>
      <c r="I928" s="6"/>
      <c r="J928" s="12"/>
      <c r="K928" s="13"/>
      <c r="L928" s="14" t="str">
        <f t="shared" si="58"/>
        <v/>
      </c>
      <c r="M928" s="14" t="str">
        <f t="shared" si="59"/>
        <v/>
      </c>
      <c r="N928" s="14" t="str">
        <f t="shared" si="60"/>
        <v/>
      </c>
    </row>
    <row r="929" spans="1:14" x14ac:dyDescent="0.2">
      <c r="A929" s="1" t="str">
        <f t="shared" si="57"/>
        <v/>
      </c>
      <c r="B929" s="9"/>
      <c r="C929" s="10" t="str">
        <f>IF(B929="","",COUNTIF(INDEX($B:$B,5):B929,B929))</f>
        <v/>
      </c>
      <c r="D929" s="11"/>
      <c r="E929" s="6"/>
      <c r="F929" s="6"/>
      <c r="G929" s="6"/>
      <c r="H929" s="9"/>
      <c r="I929" s="6"/>
      <c r="J929" s="12"/>
      <c r="K929" s="13"/>
      <c r="L929" s="14" t="str">
        <f t="shared" si="58"/>
        <v/>
      </c>
      <c r="M929" s="14" t="str">
        <f t="shared" si="59"/>
        <v/>
      </c>
      <c r="N929" s="14" t="str">
        <f t="shared" si="60"/>
        <v/>
      </c>
    </row>
    <row r="930" spans="1:14" x14ac:dyDescent="0.2">
      <c r="A930" s="1" t="str">
        <f t="shared" si="57"/>
        <v/>
      </c>
      <c r="B930" s="9"/>
      <c r="C930" s="10" t="str">
        <f>IF(B930="","",COUNTIF(INDEX($B:$B,5):B930,B930))</f>
        <v/>
      </c>
      <c r="D930" s="11"/>
      <c r="E930" s="6"/>
      <c r="F930" s="6"/>
      <c r="G930" s="6"/>
      <c r="H930" s="9"/>
      <c r="I930" s="6"/>
      <c r="J930" s="12"/>
      <c r="K930" s="13"/>
      <c r="L930" s="14" t="str">
        <f t="shared" si="58"/>
        <v/>
      </c>
      <c r="M930" s="14" t="str">
        <f t="shared" si="59"/>
        <v/>
      </c>
      <c r="N930" s="14" t="str">
        <f t="shared" si="60"/>
        <v/>
      </c>
    </row>
    <row r="931" spans="1:14" x14ac:dyDescent="0.2">
      <c r="A931" s="1" t="str">
        <f t="shared" si="57"/>
        <v/>
      </c>
      <c r="B931" s="9"/>
      <c r="C931" s="10" t="str">
        <f>IF(B931="","",COUNTIF(INDEX($B:$B,5):B931,B931))</f>
        <v/>
      </c>
      <c r="D931" s="11"/>
      <c r="E931" s="6"/>
      <c r="F931" s="6"/>
      <c r="G931" s="6"/>
      <c r="H931" s="9"/>
      <c r="I931" s="6"/>
      <c r="J931" s="12"/>
      <c r="K931" s="13"/>
      <c r="L931" s="14" t="str">
        <f t="shared" si="58"/>
        <v/>
      </c>
      <c r="M931" s="14" t="str">
        <f t="shared" si="59"/>
        <v/>
      </c>
      <c r="N931" s="14" t="str">
        <f t="shared" si="60"/>
        <v/>
      </c>
    </row>
    <row r="932" spans="1:14" x14ac:dyDescent="0.2">
      <c r="A932" s="1" t="str">
        <f t="shared" si="57"/>
        <v/>
      </c>
      <c r="B932" s="9"/>
      <c r="C932" s="10" t="str">
        <f>IF(B932="","",COUNTIF(INDEX($B:$B,5):B932,B932))</f>
        <v/>
      </c>
      <c r="D932" s="11"/>
      <c r="E932" s="6"/>
      <c r="F932" s="6"/>
      <c r="G932" s="6"/>
      <c r="H932" s="9"/>
      <c r="I932" s="6"/>
      <c r="J932" s="12"/>
      <c r="K932" s="13"/>
      <c r="L932" s="14" t="str">
        <f t="shared" si="58"/>
        <v/>
      </c>
      <c r="M932" s="14" t="str">
        <f t="shared" si="59"/>
        <v/>
      </c>
      <c r="N932" s="14" t="str">
        <f t="shared" si="60"/>
        <v/>
      </c>
    </row>
    <row r="933" spans="1:14" x14ac:dyDescent="0.2">
      <c r="A933" s="1" t="str">
        <f t="shared" si="57"/>
        <v/>
      </c>
      <c r="B933" s="9"/>
      <c r="C933" s="10" t="str">
        <f>IF(B933="","",COUNTIF(INDEX($B:$B,5):B933,B933))</f>
        <v/>
      </c>
      <c r="D933" s="11"/>
      <c r="E933" s="6"/>
      <c r="F933" s="6"/>
      <c r="G933" s="6"/>
      <c r="H933" s="9"/>
      <c r="I933" s="6"/>
      <c r="J933" s="12"/>
      <c r="K933" s="13"/>
      <c r="L933" s="14" t="str">
        <f t="shared" si="58"/>
        <v/>
      </c>
      <c r="M933" s="14" t="str">
        <f t="shared" si="59"/>
        <v/>
      </c>
      <c r="N933" s="14" t="str">
        <f t="shared" si="60"/>
        <v/>
      </c>
    </row>
    <row r="934" spans="1:14" x14ac:dyDescent="0.2">
      <c r="A934" s="1" t="str">
        <f t="shared" si="57"/>
        <v/>
      </c>
      <c r="B934" s="9"/>
      <c r="C934" s="10" t="str">
        <f>IF(B934="","",COUNTIF(INDEX($B:$B,5):B934,B934))</f>
        <v/>
      </c>
      <c r="D934" s="11"/>
      <c r="E934" s="6"/>
      <c r="F934" s="6"/>
      <c r="G934" s="6"/>
      <c r="H934" s="9"/>
      <c r="I934" s="6"/>
      <c r="J934" s="12"/>
      <c r="K934" s="13"/>
      <c r="L934" s="14" t="str">
        <f t="shared" si="58"/>
        <v/>
      </c>
      <c r="M934" s="14" t="str">
        <f t="shared" si="59"/>
        <v/>
      </c>
      <c r="N934" s="14" t="str">
        <f t="shared" si="60"/>
        <v/>
      </c>
    </row>
    <row r="935" spans="1:14" x14ac:dyDescent="0.2">
      <c r="A935" s="1" t="str">
        <f t="shared" si="57"/>
        <v/>
      </c>
      <c r="B935" s="9"/>
      <c r="C935" s="10" t="str">
        <f>IF(B935="","",COUNTIF(INDEX($B:$B,5):B935,B935))</f>
        <v/>
      </c>
      <c r="D935" s="11"/>
      <c r="E935" s="6"/>
      <c r="F935" s="6"/>
      <c r="G935" s="6"/>
      <c r="H935" s="9"/>
      <c r="I935" s="6"/>
      <c r="J935" s="12"/>
      <c r="K935" s="13"/>
      <c r="L935" s="14" t="str">
        <f t="shared" si="58"/>
        <v/>
      </c>
      <c r="M935" s="14" t="str">
        <f t="shared" si="59"/>
        <v/>
      </c>
      <c r="N935" s="14" t="str">
        <f t="shared" si="60"/>
        <v/>
      </c>
    </row>
    <row r="936" spans="1:14" x14ac:dyDescent="0.2">
      <c r="A936" s="1" t="str">
        <f t="shared" si="57"/>
        <v/>
      </c>
      <c r="B936" s="9"/>
      <c r="C936" s="10" t="str">
        <f>IF(B936="","",COUNTIF(INDEX($B:$B,5):B936,B936))</f>
        <v/>
      </c>
      <c r="D936" s="11"/>
      <c r="E936" s="6"/>
      <c r="F936" s="6"/>
      <c r="G936" s="6"/>
      <c r="H936" s="9"/>
      <c r="I936" s="6"/>
      <c r="J936" s="12"/>
      <c r="K936" s="13"/>
      <c r="L936" s="14" t="str">
        <f t="shared" si="58"/>
        <v/>
      </c>
      <c r="M936" s="14" t="str">
        <f t="shared" si="59"/>
        <v/>
      </c>
      <c r="N936" s="14" t="str">
        <f t="shared" si="60"/>
        <v/>
      </c>
    </row>
    <row r="937" spans="1:14" x14ac:dyDescent="0.2">
      <c r="A937" s="1" t="str">
        <f t="shared" si="57"/>
        <v/>
      </c>
      <c r="B937" s="9"/>
      <c r="C937" s="10" t="str">
        <f>IF(B937="","",COUNTIF(INDEX($B:$B,5):B937,B937))</f>
        <v/>
      </c>
      <c r="D937" s="11"/>
      <c r="E937" s="6"/>
      <c r="F937" s="6"/>
      <c r="G937" s="6"/>
      <c r="H937" s="9"/>
      <c r="I937" s="6"/>
      <c r="J937" s="12"/>
      <c r="K937" s="13"/>
      <c r="L937" s="14" t="str">
        <f t="shared" si="58"/>
        <v/>
      </c>
      <c r="M937" s="14" t="str">
        <f t="shared" si="59"/>
        <v/>
      </c>
      <c r="N937" s="14" t="str">
        <f t="shared" si="60"/>
        <v/>
      </c>
    </row>
    <row r="938" spans="1:14" x14ac:dyDescent="0.2">
      <c r="A938" s="1" t="str">
        <f t="shared" si="57"/>
        <v/>
      </c>
      <c r="B938" s="9"/>
      <c r="C938" s="10" t="str">
        <f>IF(B938="","",COUNTIF(INDEX($B:$B,5):B938,B938))</f>
        <v/>
      </c>
      <c r="D938" s="11"/>
      <c r="E938" s="6"/>
      <c r="F938" s="6"/>
      <c r="G938" s="6"/>
      <c r="H938" s="9"/>
      <c r="I938" s="6"/>
      <c r="J938" s="12"/>
      <c r="K938" s="13"/>
      <c r="L938" s="14" t="str">
        <f t="shared" si="58"/>
        <v/>
      </c>
      <c r="M938" s="14" t="str">
        <f t="shared" si="59"/>
        <v/>
      </c>
      <c r="N938" s="14" t="str">
        <f t="shared" si="60"/>
        <v/>
      </c>
    </row>
    <row r="939" spans="1:14" x14ac:dyDescent="0.2">
      <c r="A939" s="1" t="str">
        <f t="shared" si="57"/>
        <v/>
      </c>
      <c r="B939" s="9"/>
      <c r="C939" s="10" t="str">
        <f>IF(B939="","",COUNTIF(INDEX($B:$B,5):B939,B939))</f>
        <v/>
      </c>
      <c r="D939" s="11"/>
      <c r="E939" s="6"/>
      <c r="F939" s="6"/>
      <c r="G939" s="6"/>
      <c r="H939" s="9"/>
      <c r="I939" s="6"/>
      <c r="J939" s="12"/>
      <c r="K939" s="13"/>
      <c r="L939" s="14" t="str">
        <f t="shared" si="58"/>
        <v/>
      </c>
      <c r="M939" s="14" t="str">
        <f t="shared" si="59"/>
        <v/>
      </c>
      <c r="N939" s="14" t="str">
        <f t="shared" si="60"/>
        <v/>
      </c>
    </row>
    <row r="940" spans="1:14" x14ac:dyDescent="0.2">
      <c r="A940" s="1" t="str">
        <f t="shared" si="57"/>
        <v/>
      </c>
      <c r="B940" s="9"/>
      <c r="C940" s="10" t="str">
        <f>IF(B940="","",COUNTIF(INDEX($B:$B,5):B940,B940))</f>
        <v/>
      </c>
      <c r="D940" s="11"/>
      <c r="E940" s="6"/>
      <c r="F940" s="6"/>
      <c r="G940" s="6"/>
      <c r="H940" s="9"/>
      <c r="I940" s="6"/>
      <c r="J940" s="12"/>
      <c r="K940" s="13"/>
      <c r="L940" s="14" t="str">
        <f t="shared" si="58"/>
        <v/>
      </c>
      <c r="M940" s="14" t="str">
        <f t="shared" si="59"/>
        <v/>
      </c>
      <c r="N940" s="14" t="str">
        <f t="shared" si="60"/>
        <v/>
      </c>
    </row>
    <row r="941" spans="1:14" x14ac:dyDescent="0.2">
      <c r="A941" s="1" t="str">
        <f t="shared" si="57"/>
        <v/>
      </c>
      <c r="B941" s="9"/>
      <c r="C941" s="10" t="str">
        <f>IF(B941="","",COUNTIF(INDEX($B:$B,5):B941,B941))</f>
        <v/>
      </c>
      <c r="D941" s="11"/>
      <c r="E941" s="6"/>
      <c r="F941" s="6"/>
      <c r="G941" s="6"/>
      <c r="H941" s="9"/>
      <c r="I941" s="6"/>
      <c r="J941" s="12"/>
      <c r="K941" s="13"/>
      <c r="L941" s="14" t="str">
        <f t="shared" si="58"/>
        <v/>
      </c>
      <c r="M941" s="14" t="str">
        <f t="shared" si="59"/>
        <v/>
      </c>
      <c r="N941" s="14" t="str">
        <f t="shared" si="60"/>
        <v/>
      </c>
    </row>
    <row r="942" spans="1:14" x14ac:dyDescent="0.2">
      <c r="A942" s="1" t="str">
        <f t="shared" si="57"/>
        <v/>
      </c>
      <c r="B942" s="9"/>
      <c r="C942" s="10" t="str">
        <f>IF(B942="","",COUNTIF(INDEX($B:$B,5):B942,B942))</f>
        <v/>
      </c>
      <c r="D942" s="11"/>
      <c r="E942" s="6"/>
      <c r="F942" s="6"/>
      <c r="G942" s="6"/>
      <c r="H942" s="9"/>
      <c r="I942" s="6"/>
      <c r="J942" s="12"/>
      <c r="K942" s="13"/>
      <c r="L942" s="14" t="str">
        <f t="shared" si="58"/>
        <v/>
      </c>
      <c r="M942" s="14" t="str">
        <f t="shared" si="59"/>
        <v/>
      </c>
      <c r="N942" s="14" t="str">
        <f t="shared" si="60"/>
        <v/>
      </c>
    </row>
    <row r="943" spans="1:14" x14ac:dyDescent="0.2">
      <c r="A943" s="1" t="str">
        <f t="shared" si="57"/>
        <v/>
      </c>
      <c r="B943" s="9"/>
      <c r="C943" s="10" t="str">
        <f>IF(B943="","",COUNTIF(INDEX($B:$B,5):B943,B943))</f>
        <v/>
      </c>
      <c r="D943" s="11"/>
      <c r="E943" s="6"/>
      <c r="F943" s="6"/>
      <c r="G943" s="6"/>
      <c r="H943" s="9"/>
      <c r="I943" s="6"/>
      <c r="J943" s="12"/>
      <c r="K943" s="13"/>
      <c r="L943" s="14" t="str">
        <f t="shared" si="58"/>
        <v/>
      </c>
      <c r="M943" s="14" t="str">
        <f t="shared" si="59"/>
        <v/>
      </c>
      <c r="N943" s="14" t="str">
        <f t="shared" si="60"/>
        <v/>
      </c>
    </row>
    <row r="944" spans="1:14" x14ac:dyDescent="0.2">
      <c r="A944" s="1" t="str">
        <f t="shared" si="57"/>
        <v/>
      </c>
      <c r="B944" s="9"/>
      <c r="C944" s="10" t="str">
        <f>IF(B944="","",COUNTIF(INDEX($B:$B,5):B944,B944))</f>
        <v/>
      </c>
      <c r="D944" s="11"/>
      <c r="E944" s="6"/>
      <c r="F944" s="6"/>
      <c r="G944" s="6"/>
      <c r="H944" s="9"/>
      <c r="I944" s="6"/>
      <c r="J944" s="12"/>
      <c r="K944" s="13"/>
      <c r="L944" s="14" t="str">
        <f t="shared" si="58"/>
        <v/>
      </c>
      <c r="M944" s="14" t="str">
        <f t="shared" si="59"/>
        <v/>
      </c>
      <c r="N944" s="14" t="str">
        <f t="shared" si="60"/>
        <v/>
      </c>
    </row>
    <row r="945" spans="1:14" x14ac:dyDescent="0.2">
      <c r="A945" s="1" t="str">
        <f t="shared" si="57"/>
        <v/>
      </c>
      <c r="B945" s="9"/>
      <c r="C945" s="10" t="str">
        <f>IF(B945="","",COUNTIF(INDEX($B:$B,5):B945,B945))</f>
        <v/>
      </c>
      <c r="D945" s="11"/>
      <c r="E945" s="6"/>
      <c r="F945" s="6"/>
      <c r="G945" s="6"/>
      <c r="H945" s="9"/>
      <c r="I945" s="6"/>
      <c r="J945" s="12"/>
      <c r="K945" s="13"/>
      <c r="L945" s="14" t="str">
        <f t="shared" si="58"/>
        <v/>
      </c>
      <c r="M945" s="14" t="str">
        <f t="shared" si="59"/>
        <v/>
      </c>
      <c r="N945" s="14" t="str">
        <f t="shared" si="60"/>
        <v/>
      </c>
    </row>
    <row r="946" spans="1:14" x14ac:dyDescent="0.2">
      <c r="A946" s="1" t="str">
        <f t="shared" si="57"/>
        <v/>
      </c>
      <c r="B946" s="9"/>
      <c r="C946" s="10" t="str">
        <f>IF(B946="","",COUNTIF(INDEX($B:$B,5):B946,B946))</f>
        <v/>
      </c>
      <c r="D946" s="11"/>
      <c r="E946" s="6"/>
      <c r="F946" s="6"/>
      <c r="G946" s="6"/>
      <c r="H946" s="9"/>
      <c r="I946" s="6"/>
      <c r="J946" s="12"/>
      <c r="K946" s="13"/>
      <c r="L946" s="14" t="str">
        <f t="shared" si="58"/>
        <v/>
      </c>
      <c r="M946" s="14" t="str">
        <f t="shared" si="59"/>
        <v/>
      </c>
      <c r="N946" s="14" t="str">
        <f t="shared" si="60"/>
        <v/>
      </c>
    </row>
    <row r="947" spans="1:14" x14ac:dyDescent="0.2">
      <c r="A947" s="1" t="str">
        <f t="shared" si="57"/>
        <v/>
      </c>
      <c r="B947" s="9"/>
      <c r="C947" s="10" t="str">
        <f>IF(B947="","",COUNTIF(INDEX($B:$B,5):B947,B947))</f>
        <v/>
      </c>
      <c r="D947" s="11"/>
      <c r="E947" s="6"/>
      <c r="F947" s="6"/>
      <c r="G947" s="6"/>
      <c r="H947" s="9"/>
      <c r="I947" s="6"/>
      <c r="J947" s="12"/>
      <c r="K947" s="13"/>
      <c r="L947" s="14" t="str">
        <f t="shared" si="58"/>
        <v/>
      </c>
      <c r="M947" s="14" t="str">
        <f t="shared" si="59"/>
        <v/>
      </c>
      <c r="N947" s="14" t="str">
        <f t="shared" si="60"/>
        <v/>
      </c>
    </row>
    <row r="948" spans="1:14" x14ac:dyDescent="0.2">
      <c r="A948" s="1" t="str">
        <f t="shared" si="57"/>
        <v/>
      </c>
      <c r="B948" s="9"/>
      <c r="C948" s="10" t="str">
        <f>IF(B948="","",COUNTIF(INDEX($B:$B,5):B948,B948))</f>
        <v/>
      </c>
      <c r="D948" s="11"/>
      <c r="E948" s="6"/>
      <c r="F948" s="6"/>
      <c r="G948" s="6"/>
      <c r="H948" s="9"/>
      <c r="I948" s="6"/>
      <c r="J948" s="12"/>
      <c r="K948" s="13"/>
      <c r="L948" s="14" t="str">
        <f t="shared" si="58"/>
        <v/>
      </c>
      <c r="M948" s="14" t="str">
        <f t="shared" si="59"/>
        <v/>
      </c>
      <c r="N948" s="14" t="str">
        <f t="shared" si="60"/>
        <v/>
      </c>
    </row>
    <row r="949" spans="1:14" x14ac:dyDescent="0.2">
      <c r="A949" s="1" t="str">
        <f t="shared" si="57"/>
        <v/>
      </c>
      <c r="B949" s="9"/>
      <c r="C949" s="10" t="str">
        <f>IF(B949="","",COUNTIF(INDEX($B:$B,5):B949,B949))</f>
        <v/>
      </c>
      <c r="D949" s="11"/>
      <c r="E949" s="6"/>
      <c r="F949" s="6"/>
      <c r="G949" s="6"/>
      <c r="H949" s="9"/>
      <c r="I949" s="6"/>
      <c r="J949" s="12"/>
      <c r="K949" s="13"/>
      <c r="L949" s="14" t="str">
        <f t="shared" si="58"/>
        <v/>
      </c>
      <c r="M949" s="14" t="str">
        <f t="shared" si="59"/>
        <v/>
      </c>
      <c r="N949" s="14" t="str">
        <f t="shared" si="60"/>
        <v/>
      </c>
    </row>
    <row r="950" spans="1:14" x14ac:dyDescent="0.2">
      <c r="A950" s="1" t="str">
        <f t="shared" si="57"/>
        <v/>
      </c>
      <c r="B950" s="9"/>
      <c r="C950" s="10" t="str">
        <f>IF(B950="","",COUNTIF(INDEX($B:$B,5):B950,B950))</f>
        <v/>
      </c>
      <c r="D950" s="11"/>
      <c r="E950" s="6"/>
      <c r="F950" s="6"/>
      <c r="G950" s="6"/>
      <c r="H950" s="9"/>
      <c r="I950" s="6"/>
      <c r="J950" s="12"/>
      <c r="K950" s="13"/>
      <c r="L950" s="14" t="str">
        <f t="shared" si="58"/>
        <v/>
      </c>
      <c r="M950" s="14" t="str">
        <f t="shared" si="59"/>
        <v/>
      </c>
      <c r="N950" s="14" t="str">
        <f t="shared" si="60"/>
        <v/>
      </c>
    </row>
    <row r="951" spans="1:14" x14ac:dyDescent="0.2">
      <c r="A951" s="1" t="str">
        <f t="shared" si="57"/>
        <v/>
      </c>
      <c r="B951" s="9"/>
      <c r="C951" s="10" t="str">
        <f>IF(B951="","",COUNTIF(INDEX($B:$B,5):B951,B951))</f>
        <v/>
      </c>
      <c r="D951" s="11"/>
      <c r="E951" s="6"/>
      <c r="F951" s="6"/>
      <c r="G951" s="6"/>
      <c r="H951" s="9"/>
      <c r="I951" s="6"/>
      <c r="J951" s="12"/>
      <c r="K951" s="13"/>
      <c r="L951" s="14" t="str">
        <f t="shared" si="58"/>
        <v/>
      </c>
      <c r="M951" s="14" t="str">
        <f t="shared" si="59"/>
        <v/>
      </c>
      <c r="N951" s="14" t="str">
        <f t="shared" si="60"/>
        <v/>
      </c>
    </row>
    <row r="952" spans="1:14" x14ac:dyDescent="0.2">
      <c r="A952" s="1" t="str">
        <f t="shared" si="57"/>
        <v/>
      </c>
      <c r="B952" s="9"/>
      <c r="C952" s="10" t="str">
        <f>IF(B952="","",COUNTIF(INDEX($B:$B,5):B952,B952))</f>
        <v/>
      </c>
      <c r="D952" s="11"/>
      <c r="E952" s="6"/>
      <c r="F952" s="6"/>
      <c r="G952" s="6"/>
      <c r="H952" s="9"/>
      <c r="I952" s="6"/>
      <c r="J952" s="12"/>
      <c r="K952" s="13"/>
      <c r="L952" s="14" t="str">
        <f t="shared" si="58"/>
        <v/>
      </c>
      <c r="M952" s="14" t="str">
        <f t="shared" si="59"/>
        <v/>
      </c>
      <c r="N952" s="14" t="str">
        <f t="shared" si="60"/>
        <v/>
      </c>
    </row>
    <row r="953" spans="1:14" x14ac:dyDescent="0.2">
      <c r="A953" s="1" t="str">
        <f t="shared" si="57"/>
        <v/>
      </c>
      <c r="B953" s="9"/>
      <c r="C953" s="10" t="str">
        <f>IF(B953="","",COUNTIF(INDEX($B:$B,5):B953,B953))</f>
        <v/>
      </c>
      <c r="D953" s="11"/>
      <c r="E953" s="6"/>
      <c r="F953" s="6"/>
      <c r="G953" s="6"/>
      <c r="H953" s="9"/>
      <c r="I953" s="6"/>
      <c r="J953" s="12"/>
      <c r="K953" s="13"/>
      <c r="L953" s="14" t="str">
        <f t="shared" si="58"/>
        <v/>
      </c>
      <c r="M953" s="14" t="str">
        <f t="shared" si="59"/>
        <v/>
      </c>
      <c r="N953" s="14" t="str">
        <f t="shared" si="60"/>
        <v/>
      </c>
    </row>
    <row r="954" spans="1:14" x14ac:dyDescent="0.2">
      <c r="A954" s="1" t="str">
        <f t="shared" si="57"/>
        <v/>
      </c>
      <c r="B954" s="9"/>
      <c r="C954" s="10" t="str">
        <f>IF(B954="","",COUNTIF(INDEX($B:$B,5):B954,B954))</f>
        <v/>
      </c>
      <c r="D954" s="11"/>
      <c r="E954" s="6"/>
      <c r="F954" s="6"/>
      <c r="G954" s="6"/>
      <c r="H954" s="9"/>
      <c r="I954" s="6"/>
      <c r="J954" s="12"/>
      <c r="K954" s="13"/>
      <c r="L954" s="14" t="str">
        <f t="shared" si="58"/>
        <v/>
      </c>
      <c r="M954" s="14" t="str">
        <f t="shared" si="59"/>
        <v/>
      </c>
      <c r="N954" s="14" t="str">
        <f t="shared" si="60"/>
        <v/>
      </c>
    </row>
    <row r="955" spans="1:14" x14ac:dyDescent="0.2">
      <c r="A955" s="1" t="str">
        <f t="shared" si="57"/>
        <v/>
      </c>
      <c r="B955" s="9"/>
      <c r="C955" s="10" t="str">
        <f>IF(B955="","",COUNTIF(INDEX($B:$B,5):B955,B955))</f>
        <v/>
      </c>
      <c r="D955" s="11"/>
      <c r="E955" s="6"/>
      <c r="F955" s="6"/>
      <c r="G955" s="6"/>
      <c r="H955" s="9"/>
      <c r="I955" s="6"/>
      <c r="J955" s="12"/>
      <c r="K955" s="13"/>
      <c r="L955" s="14" t="str">
        <f t="shared" si="58"/>
        <v/>
      </c>
      <c r="M955" s="14" t="str">
        <f t="shared" si="59"/>
        <v/>
      </c>
      <c r="N955" s="14" t="str">
        <f t="shared" si="60"/>
        <v/>
      </c>
    </row>
    <row r="956" spans="1:14" x14ac:dyDescent="0.2">
      <c r="A956" s="1" t="str">
        <f t="shared" si="57"/>
        <v/>
      </c>
      <c r="B956" s="9"/>
      <c r="C956" s="10" t="str">
        <f>IF(B956="","",COUNTIF(INDEX($B:$B,5):B956,B956))</f>
        <v/>
      </c>
      <c r="D956" s="11"/>
      <c r="E956" s="6"/>
      <c r="F956" s="6"/>
      <c r="G956" s="6"/>
      <c r="H956" s="9"/>
      <c r="I956" s="6"/>
      <c r="J956" s="12"/>
      <c r="K956" s="13"/>
      <c r="L956" s="14" t="str">
        <f t="shared" si="58"/>
        <v/>
      </c>
      <c r="M956" s="14" t="str">
        <f t="shared" si="59"/>
        <v/>
      </c>
      <c r="N956" s="14" t="str">
        <f t="shared" si="60"/>
        <v/>
      </c>
    </row>
    <row r="957" spans="1:14" x14ac:dyDescent="0.2">
      <c r="A957" s="1" t="str">
        <f t="shared" si="57"/>
        <v/>
      </c>
      <c r="B957" s="9"/>
      <c r="C957" s="10" t="str">
        <f>IF(B957="","",COUNTIF(INDEX($B:$B,5):B957,B957))</f>
        <v/>
      </c>
      <c r="D957" s="11"/>
      <c r="E957" s="6"/>
      <c r="F957" s="6"/>
      <c r="G957" s="6"/>
      <c r="H957" s="9"/>
      <c r="I957" s="6"/>
      <c r="J957" s="12"/>
      <c r="K957" s="13"/>
      <c r="L957" s="14" t="str">
        <f t="shared" si="58"/>
        <v/>
      </c>
      <c r="M957" s="14" t="str">
        <f t="shared" si="59"/>
        <v/>
      </c>
      <c r="N957" s="14" t="str">
        <f t="shared" si="60"/>
        <v/>
      </c>
    </row>
    <row r="958" spans="1:14" x14ac:dyDescent="0.2">
      <c r="A958" s="1" t="str">
        <f t="shared" si="57"/>
        <v/>
      </c>
      <c r="B958" s="9"/>
      <c r="C958" s="10" t="str">
        <f>IF(B958="","",COUNTIF(INDEX($B:$B,5):B958,B958))</f>
        <v/>
      </c>
      <c r="D958" s="11"/>
      <c r="E958" s="6"/>
      <c r="F958" s="6"/>
      <c r="G958" s="6"/>
      <c r="H958" s="9"/>
      <c r="I958" s="6"/>
      <c r="J958" s="12"/>
      <c r="K958" s="13"/>
      <c r="L958" s="14" t="str">
        <f t="shared" si="58"/>
        <v/>
      </c>
      <c r="M958" s="14" t="str">
        <f t="shared" si="59"/>
        <v/>
      </c>
      <c r="N958" s="14" t="str">
        <f t="shared" si="60"/>
        <v/>
      </c>
    </row>
    <row r="959" spans="1:14" x14ac:dyDescent="0.2">
      <c r="A959" s="1" t="str">
        <f t="shared" si="57"/>
        <v/>
      </c>
      <c r="B959" s="9"/>
      <c r="C959" s="10" t="str">
        <f>IF(B959="","",COUNTIF(INDEX($B:$B,5):B959,B959))</f>
        <v/>
      </c>
      <c r="D959" s="11"/>
      <c r="E959" s="6"/>
      <c r="F959" s="6"/>
      <c r="G959" s="6"/>
      <c r="H959" s="9"/>
      <c r="I959" s="6"/>
      <c r="J959" s="12"/>
      <c r="K959" s="13"/>
      <c r="L959" s="14" t="str">
        <f t="shared" si="58"/>
        <v/>
      </c>
      <c r="M959" s="14" t="str">
        <f t="shared" si="59"/>
        <v/>
      </c>
      <c r="N959" s="14" t="str">
        <f t="shared" si="60"/>
        <v/>
      </c>
    </row>
    <row r="960" spans="1:14" x14ac:dyDescent="0.2">
      <c r="A960" s="1" t="str">
        <f t="shared" si="57"/>
        <v/>
      </c>
      <c r="B960" s="9"/>
      <c r="C960" s="10" t="str">
        <f>IF(B960="","",COUNTIF(INDEX($B:$B,5):B960,B960))</f>
        <v/>
      </c>
      <c r="D960" s="11"/>
      <c r="E960" s="6"/>
      <c r="F960" s="6"/>
      <c r="G960" s="6"/>
      <c r="H960" s="9"/>
      <c r="I960" s="6"/>
      <c r="J960" s="12"/>
      <c r="K960" s="13"/>
      <c r="L960" s="14" t="str">
        <f t="shared" si="58"/>
        <v/>
      </c>
      <c r="M960" s="14" t="str">
        <f t="shared" si="59"/>
        <v/>
      </c>
      <c r="N960" s="14" t="str">
        <f t="shared" si="60"/>
        <v/>
      </c>
    </row>
    <row r="961" spans="1:14" x14ac:dyDescent="0.2">
      <c r="A961" s="1" t="str">
        <f t="shared" si="57"/>
        <v/>
      </c>
      <c r="B961" s="9"/>
      <c r="C961" s="10" t="str">
        <f>IF(B961="","",COUNTIF(INDEX($B:$B,5):B961,B961))</f>
        <v/>
      </c>
      <c r="D961" s="11"/>
      <c r="E961" s="6"/>
      <c r="F961" s="6"/>
      <c r="G961" s="6"/>
      <c r="H961" s="9"/>
      <c r="I961" s="6"/>
      <c r="J961" s="12"/>
      <c r="K961" s="13"/>
      <c r="L961" s="14" t="str">
        <f t="shared" si="58"/>
        <v/>
      </c>
      <c r="M961" s="14" t="str">
        <f t="shared" si="59"/>
        <v/>
      </c>
      <c r="N961" s="14" t="str">
        <f t="shared" si="60"/>
        <v/>
      </c>
    </row>
    <row r="962" spans="1:14" x14ac:dyDescent="0.2">
      <c r="A962" s="1" t="str">
        <f t="shared" si="57"/>
        <v/>
      </c>
      <c r="B962" s="9"/>
      <c r="C962" s="10" t="str">
        <f>IF(B962="","",COUNTIF(INDEX($B:$B,5):B962,B962))</f>
        <v/>
      </c>
      <c r="D962" s="11"/>
      <c r="E962" s="6"/>
      <c r="F962" s="6"/>
      <c r="G962" s="6"/>
      <c r="H962" s="9"/>
      <c r="I962" s="6"/>
      <c r="J962" s="12"/>
      <c r="K962" s="13"/>
      <c r="L962" s="14" t="str">
        <f t="shared" si="58"/>
        <v/>
      </c>
      <c r="M962" s="14" t="str">
        <f t="shared" si="59"/>
        <v/>
      </c>
      <c r="N962" s="14" t="str">
        <f t="shared" si="60"/>
        <v/>
      </c>
    </row>
    <row r="963" spans="1:14" x14ac:dyDescent="0.2">
      <c r="A963" s="1" t="str">
        <f t="shared" si="57"/>
        <v/>
      </c>
      <c r="B963" s="9"/>
      <c r="C963" s="10" t="str">
        <f>IF(B963="","",COUNTIF(INDEX($B:$B,5):B963,B963))</f>
        <v/>
      </c>
      <c r="D963" s="11"/>
      <c r="E963" s="6"/>
      <c r="F963" s="6"/>
      <c r="G963" s="6"/>
      <c r="H963" s="9"/>
      <c r="I963" s="6"/>
      <c r="J963" s="12"/>
      <c r="K963" s="13"/>
      <c r="L963" s="14" t="str">
        <f t="shared" si="58"/>
        <v/>
      </c>
      <c r="M963" s="14" t="str">
        <f t="shared" si="59"/>
        <v/>
      </c>
      <c r="N963" s="14" t="str">
        <f t="shared" si="60"/>
        <v/>
      </c>
    </row>
    <row r="964" spans="1:14" x14ac:dyDescent="0.2">
      <c r="A964" s="1" t="str">
        <f t="shared" si="57"/>
        <v/>
      </c>
      <c r="B964" s="9"/>
      <c r="C964" s="10" t="str">
        <f>IF(B964="","",COUNTIF(INDEX($B:$B,5):B964,B964))</f>
        <v/>
      </c>
      <c r="D964" s="11"/>
      <c r="E964" s="6"/>
      <c r="F964" s="6"/>
      <c r="G964" s="6"/>
      <c r="H964" s="9"/>
      <c r="I964" s="6"/>
      <c r="J964" s="12"/>
      <c r="K964" s="13"/>
      <c r="L964" s="14" t="str">
        <f t="shared" si="58"/>
        <v/>
      </c>
      <c r="M964" s="14" t="str">
        <f t="shared" si="59"/>
        <v/>
      </c>
      <c r="N964" s="14" t="str">
        <f t="shared" si="60"/>
        <v/>
      </c>
    </row>
    <row r="965" spans="1:14" x14ac:dyDescent="0.2">
      <c r="A965" s="1" t="str">
        <f t="shared" ref="A965:A1004" si="61">IF(B965="","",B965&amp;"|"&amp;C965)</f>
        <v/>
      </c>
      <c r="B965" s="9"/>
      <c r="C965" s="10" t="str">
        <f>IF(B965="","",COUNTIF(INDEX($B:$B,5):B965,B965))</f>
        <v/>
      </c>
      <c r="D965" s="11"/>
      <c r="E965" s="6"/>
      <c r="F965" s="6"/>
      <c r="G965" s="6"/>
      <c r="H965" s="9"/>
      <c r="I965" s="6"/>
      <c r="J965" s="12"/>
      <c r="K965" s="13"/>
      <c r="L965" s="14" t="str">
        <f t="shared" ref="L965:L1004" si="62">IF(OR(I965="",J965=""),"",ROUND(I965*J965,2))</f>
        <v/>
      </c>
      <c r="M965" s="14" t="str">
        <f t="shared" ref="M965:M1004" si="63">IF(L965="","",ROUND(L965*K965,2))</f>
        <v/>
      </c>
      <c r="N965" s="14" t="str">
        <f t="shared" ref="N965:N1004" si="64">IF(L965="","",L965+M965)</f>
        <v/>
      </c>
    </row>
    <row r="966" spans="1:14" x14ac:dyDescent="0.2">
      <c r="A966" s="1" t="str">
        <f t="shared" si="61"/>
        <v/>
      </c>
      <c r="B966" s="9"/>
      <c r="C966" s="10" t="str">
        <f>IF(B966="","",COUNTIF(INDEX($B:$B,5):B966,B966))</f>
        <v/>
      </c>
      <c r="D966" s="11"/>
      <c r="E966" s="6"/>
      <c r="F966" s="6"/>
      <c r="G966" s="6"/>
      <c r="H966" s="9"/>
      <c r="I966" s="6"/>
      <c r="J966" s="12"/>
      <c r="K966" s="13"/>
      <c r="L966" s="14" t="str">
        <f t="shared" si="62"/>
        <v/>
      </c>
      <c r="M966" s="14" t="str">
        <f t="shared" si="63"/>
        <v/>
      </c>
      <c r="N966" s="14" t="str">
        <f t="shared" si="64"/>
        <v/>
      </c>
    </row>
    <row r="967" spans="1:14" x14ac:dyDescent="0.2">
      <c r="A967" s="1" t="str">
        <f t="shared" si="61"/>
        <v/>
      </c>
      <c r="B967" s="9"/>
      <c r="C967" s="10" t="str">
        <f>IF(B967="","",COUNTIF(INDEX($B:$B,5):B967,B967))</f>
        <v/>
      </c>
      <c r="D967" s="11"/>
      <c r="E967" s="6"/>
      <c r="F967" s="6"/>
      <c r="G967" s="6"/>
      <c r="H967" s="9"/>
      <c r="I967" s="6"/>
      <c r="J967" s="12"/>
      <c r="K967" s="13"/>
      <c r="L967" s="14" t="str">
        <f t="shared" si="62"/>
        <v/>
      </c>
      <c r="M967" s="14" t="str">
        <f t="shared" si="63"/>
        <v/>
      </c>
      <c r="N967" s="14" t="str">
        <f t="shared" si="64"/>
        <v/>
      </c>
    </row>
    <row r="968" spans="1:14" x14ac:dyDescent="0.2">
      <c r="A968" s="1" t="str">
        <f t="shared" si="61"/>
        <v/>
      </c>
      <c r="B968" s="9"/>
      <c r="C968" s="10" t="str">
        <f>IF(B968="","",COUNTIF(INDEX($B:$B,5):B968,B968))</f>
        <v/>
      </c>
      <c r="D968" s="11"/>
      <c r="E968" s="6"/>
      <c r="F968" s="6"/>
      <c r="G968" s="6"/>
      <c r="H968" s="9"/>
      <c r="I968" s="6"/>
      <c r="J968" s="12"/>
      <c r="K968" s="13"/>
      <c r="L968" s="14" t="str">
        <f t="shared" si="62"/>
        <v/>
      </c>
      <c r="M968" s="14" t="str">
        <f t="shared" si="63"/>
        <v/>
      </c>
      <c r="N968" s="14" t="str">
        <f t="shared" si="64"/>
        <v/>
      </c>
    </row>
    <row r="969" spans="1:14" x14ac:dyDescent="0.2">
      <c r="A969" s="1" t="str">
        <f t="shared" si="61"/>
        <v/>
      </c>
      <c r="B969" s="9"/>
      <c r="C969" s="10" t="str">
        <f>IF(B969="","",COUNTIF(INDEX($B:$B,5):B969,B969))</f>
        <v/>
      </c>
      <c r="D969" s="11"/>
      <c r="E969" s="6"/>
      <c r="F969" s="6"/>
      <c r="G969" s="6"/>
      <c r="H969" s="9"/>
      <c r="I969" s="6"/>
      <c r="J969" s="12"/>
      <c r="K969" s="13"/>
      <c r="L969" s="14" t="str">
        <f t="shared" si="62"/>
        <v/>
      </c>
      <c r="M969" s="14" t="str">
        <f t="shared" si="63"/>
        <v/>
      </c>
      <c r="N969" s="14" t="str">
        <f t="shared" si="64"/>
        <v/>
      </c>
    </row>
    <row r="970" spans="1:14" x14ac:dyDescent="0.2">
      <c r="A970" s="1" t="str">
        <f t="shared" si="61"/>
        <v/>
      </c>
      <c r="B970" s="9"/>
      <c r="C970" s="10" t="str">
        <f>IF(B970="","",COUNTIF(INDEX($B:$B,5):B970,B970))</f>
        <v/>
      </c>
      <c r="D970" s="11"/>
      <c r="E970" s="6"/>
      <c r="F970" s="6"/>
      <c r="G970" s="6"/>
      <c r="H970" s="9"/>
      <c r="I970" s="6"/>
      <c r="J970" s="12"/>
      <c r="K970" s="13"/>
      <c r="L970" s="14" t="str">
        <f t="shared" si="62"/>
        <v/>
      </c>
      <c r="M970" s="14" t="str">
        <f t="shared" si="63"/>
        <v/>
      </c>
      <c r="N970" s="14" t="str">
        <f t="shared" si="64"/>
        <v/>
      </c>
    </row>
    <row r="971" spans="1:14" x14ac:dyDescent="0.2">
      <c r="A971" s="1" t="str">
        <f t="shared" si="61"/>
        <v/>
      </c>
      <c r="B971" s="9"/>
      <c r="C971" s="10" t="str">
        <f>IF(B971="","",COUNTIF(INDEX($B:$B,5):B971,B971))</f>
        <v/>
      </c>
      <c r="D971" s="11"/>
      <c r="E971" s="6"/>
      <c r="F971" s="6"/>
      <c r="G971" s="6"/>
      <c r="H971" s="9"/>
      <c r="I971" s="6"/>
      <c r="J971" s="12"/>
      <c r="K971" s="13"/>
      <c r="L971" s="14" t="str">
        <f t="shared" si="62"/>
        <v/>
      </c>
      <c r="M971" s="14" t="str">
        <f t="shared" si="63"/>
        <v/>
      </c>
      <c r="N971" s="14" t="str">
        <f t="shared" si="64"/>
        <v/>
      </c>
    </row>
    <row r="972" spans="1:14" x14ac:dyDescent="0.2">
      <c r="A972" s="1" t="str">
        <f t="shared" si="61"/>
        <v/>
      </c>
      <c r="B972" s="9"/>
      <c r="C972" s="10" t="str">
        <f>IF(B972="","",COUNTIF(INDEX($B:$B,5):B972,B972))</f>
        <v/>
      </c>
      <c r="D972" s="11"/>
      <c r="E972" s="6"/>
      <c r="F972" s="6"/>
      <c r="G972" s="6"/>
      <c r="H972" s="9"/>
      <c r="I972" s="6"/>
      <c r="J972" s="12"/>
      <c r="K972" s="13"/>
      <c r="L972" s="14" t="str">
        <f t="shared" si="62"/>
        <v/>
      </c>
      <c r="M972" s="14" t="str">
        <f t="shared" si="63"/>
        <v/>
      </c>
      <c r="N972" s="14" t="str">
        <f t="shared" si="64"/>
        <v/>
      </c>
    </row>
    <row r="973" spans="1:14" x14ac:dyDescent="0.2">
      <c r="A973" s="1" t="str">
        <f t="shared" si="61"/>
        <v/>
      </c>
      <c r="B973" s="9"/>
      <c r="C973" s="10" t="str">
        <f>IF(B973="","",COUNTIF(INDEX($B:$B,5):B973,B973))</f>
        <v/>
      </c>
      <c r="D973" s="11"/>
      <c r="E973" s="6"/>
      <c r="F973" s="6"/>
      <c r="G973" s="6"/>
      <c r="H973" s="9"/>
      <c r="I973" s="6"/>
      <c r="J973" s="12"/>
      <c r="K973" s="13"/>
      <c r="L973" s="14" t="str">
        <f t="shared" si="62"/>
        <v/>
      </c>
      <c r="M973" s="14" t="str">
        <f t="shared" si="63"/>
        <v/>
      </c>
      <c r="N973" s="14" t="str">
        <f t="shared" si="64"/>
        <v/>
      </c>
    </row>
    <row r="974" spans="1:14" x14ac:dyDescent="0.2">
      <c r="A974" s="1" t="str">
        <f t="shared" si="61"/>
        <v/>
      </c>
      <c r="B974" s="9"/>
      <c r="C974" s="10" t="str">
        <f>IF(B974="","",COUNTIF(INDEX($B:$B,5):B974,B974))</f>
        <v/>
      </c>
      <c r="D974" s="11"/>
      <c r="E974" s="6"/>
      <c r="F974" s="6"/>
      <c r="G974" s="6"/>
      <c r="H974" s="9"/>
      <c r="I974" s="6"/>
      <c r="J974" s="12"/>
      <c r="K974" s="13"/>
      <c r="L974" s="14" t="str">
        <f t="shared" si="62"/>
        <v/>
      </c>
      <c r="M974" s="14" t="str">
        <f t="shared" si="63"/>
        <v/>
      </c>
      <c r="N974" s="14" t="str">
        <f t="shared" si="64"/>
        <v/>
      </c>
    </row>
    <row r="975" spans="1:14" x14ac:dyDescent="0.2">
      <c r="A975" s="1" t="str">
        <f t="shared" si="61"/>
        <v/>
      </c>
      <c r="B975" s="9"/>
      <c r="C975" s="10" t="str">
        <f>IF(B975="","",COUNTIF(INDEX($B:$B,5):B975,B975))</f>
        <v/>
      </c>
      <c r="D975" s="11"/>
      <c r="E975" s="6"/>
      <c r="F975" s="6"/>
      <c r="G975" s="6"/>
      <c r="H975" s="9"/>
      <c r="I975" s="6"/>
      <c r="J975" s="12"/>
      <c r="K975" s="13"/>
      <c r="L975" s="14" t="str">
        <f t="shared" si="62"/>
        <v/>
      </c>
      <c r="M975" s="14" t="str">
        <f t="shared" si="63"/>
        <v/>
      </c>
      <c r="N975" s="14" t="str">
        <f t="shared" si="64"/>
        <v/>
      </c>
    </row>
    <row r="976" spans="1:14" x14ac:dyDescent="0.2">
      <c r="A976" s="1" t="str">
        <f t="shared" si="61"/>
        <v/>
      </c>
      <c r="B976" s="9"/>
      <c r="C976" s="10" t="str">
        <f>IF(B976="","",COUNTIF(INDEX($B:$B,5):B976,B976))</f>
        <v/>
      </c>
      <c r="D976" s="11"/>
      <c r="E976" s="6"/>
      <c r="F976" s="6"/>
      <c r="G976" s="6"/>
      <c r="H976" s="9"/>
      <c r="I976" s="6"/>
      <c r="J976" s="12"/>
      <c r="K976" s="13"/>
      <c r="L976" s="14" t="str">
        <f t="shared" si="62"/>
        <v/>
      </c>
      <c r="M976" s="14" t="str">
        <f t="shared" si="63"/>
        <v/>
      </c>
      <c r="N976" s="14" t="str">
        <f t="shared" si="64"/>
        <v/>
      </c>
    </row>
    <row r="977" spans="1:14" x14ac:dyDescent="0.2">
      <c r="A977" s="1" t="str">
        <f t="shared" si="61"/>
        <v/>
      </c>
      <c r="B977" s="9"/>
      <c r="C977" s="10" t="str">
        <f>IF(B977="","",COUNTIF(INDEX($B:$B,5):B977,B977))</f>
        <v/>
      </c>
      <c r="D977" s="11"/>
      <c r="E977" s="6"/>
      <c r="F977" s="6"/>
      <c r="G977" s="6"/>
      <c r="H977" s="9"/>
      <c r="I977" s="6"/>
      <c r="J977" s="12"/>
      <c r="K977" s="13"/>
      <c r="L977" s="14" t="str">
        <f t="shared" si="62"/>
        <v/>
      </c>
      <c r="M977" s="14" t="str">
        <f t="shared" si="63"/>
        <v/>
      </c>
      <c r="N977" s="14" t="str">
        <f t="shared" si="64"/>
        <v/>
      </c>
    </row>
    <row r="978" spans="1:14" x14ac:dyDescent="0.2">
      <c r="A978" s="1" t="str">
        <f t="shared" si="61"/>
        <v/>
      </c>
      <c r="B978" s="9"/>
      <c r="C978" s="10" t="str">
        <f>IF(B978="","",COUNTIF(INDEX($B:$B,5):B978,B978))</f>
        <v/>
      </c>
      <c r="D978" s="11"/>
      <c r="E978" s="6"/>
      <c r="F978" s="6"/>
      <c r="G978" s="6"/>
      <c r="H978" s="9"/>
      <c r="I978" s="6"/>
      <c r="J978" s="12"/>
      <c r="K978" s="13"/>
      <c r="L978" s="14" t="str">
        <f t="shared" si="62"/>
        <v/>
      </c>
      <c r="M978" s="14" t="str">
        <f t="shared" si="63"/>
        <v/>
      </c>
      <c r="N978" s="14" t="str">
        <f t="shared" si="64"/>
        <v/>
      </c>
    </row>
    <row r="979" spans="1:14" x14ac:dyDescent="0.2">
      <c r="A979" s="1" t="str">
        <f t="shared" si="61"/>
        <v/>
      </c>
      <c r="B979" s="9"/>
      <c r="C979" s="10" t="str">
        <f>IF(B979="","",COUNTIF(INDEX($B:$B,5):B979,B979))</f>
        <v/>
      </c>
      <c r="D979" s="11"/>
      <c r="E979" s="6"/>
      <c r="F979" s="6"/>
      <c r="G979" s="6"/>
      <c r="H979" s="9"/>
      <c r="I979" s="6"/>
      <c r="J979" s="12"/>
      <c r="K979" s="13"/>
      <c r="L979" s="14" t="str">
        <f t="shared" si="62"/>
        <v/>
      </c>
      <c r="M979" s="14" t="str">
        <f t="shared" si="63"/>
        <v/>
      </c>
      <c r="N979" s="14" t="str">
        <f t="shared" si="64"/>
        <v/>
      </c>
    </row>
    <row r="980" spans="1:14" x14ac:dyDescent="0.2">
      <c r="A980" s="1" t="str">
        <f t="shared" si="61"/>
        <v/>
      </c>
      <c r="B980" s="9"/>
      <c r="C980" s="10" t="str">
        <f>IF(B980="","",COUNTIF(INDEX($B:$B,5):B980,B980))</f>
        <v/>
      </c>
      <c r="D980" s="11"/>
      <c r="E980" s="6"/>
      <c r="F980" s="6"/>
      <c r="G980" s="6"/>
      <c r="H980" s="9"/>
      <c r="I980" s="6"/>
      <c r="J980" s="12"/>
      <c r="K980" s="13"/>
      <c r="L980" s="14" t="str">
        <f t="shared" si="62"/>
        <v/>
      </c>
      <c r="M980" s="14" t="str">
        <f t="shared" si="63"/>
        <v/>
      </c>
      <c r="N980" s="14" t="str">
        <f t="shared" si="64"/>
        <v/>
      </c>
    </row>
    <row r="981" spans="1:14" x14ac:dyDescent="0.2">
      <c r="A981" s="1" t="str">
        <f t="shared" si="61"/>
        <v/>
      </c>
      <c r="B981" s="9"/>
      <c r="C981" s="10" t="str">
        <f>IF(B981="","",COUNTIF(INDEX($B:$B,5):B981,B981))</f>
        <v/>
      </c>
      <c r="D981" s="11"/>
      <c r="E981" s="6"/>
      <c r="F981" s="6"/>
      <c r="G981" s="6"/>
      <c r="H981" s="9"/>
      <c r="I981" s="6"/>
      <c r="J981" s="12"/>
      <c r="K981" s="13"/>
      <c r="L981" s="14" t="str">
        <f t="shared" si="62"/>
        <v/>
      </c>
      <c r="M981" s="14" t="str">
        <f t="shared" si="63"/>
        <v/>
      </c>
      <c r="N981" s="14" t="str">
        <f t="shared" si="64"/>
        <v/>
      </c>
    </row>
    <row r="982" spans="1:14" x14ac:dyDescent="0.2">
      <c r="A982" s="1" t="str">
        <f t="shared" si="61"/>
        <v/>
      </c>
      <c r="B982" s="9"/>
      <c r="C982" s="10" t="str">
        <f>IF(B982="","",COUNTIF(INDEX($B:$B,5):B982,B982))</f>
        <v/>
      </c>
      <c r="D982" s="11"/>
      <c r="E982" s="6"/>
      <c r="F982" s="6"/>
      <c r="G982" s="6"/>
      <c r="H982" s="9"/>
      <c r="I982" s="6"/>
      <c r="J982" s="12"/>
      <c r="K982" s="13"/>
      <c r="L982" s="14" t="str">
        <f t="shared" si="62"/>
        <v/>
      </c>
      <c r="M982" s="14" t="str">
        <f t="shared" si="63"/>
        <v/>
      </c>
      <c r="N982" s="14" t="str">
        <f t="shared" si="64"/>
        <v/>
      </c>
    </row>
    <row r="983" spans="1:14" x14ac:dyDescent="0.2">
      <c r="A983" s="1" t="str">
        <f t="shared" si="61"/>
        <v/>
      </c>
      <c r="B983" s="9"/>
      <c r="C983" s="10" t="str">
        <f>IF(B983="","",COUNTIF(INDEX($B:$B,5):B983,B983))</f>
        <v/>
      </c>
      <c r="D983" s="11"/>
      <c r="E983" s="6"/>
      <c r="F983" s="6"/>
      <c r="G983" s="6"/>
      <c r="H983" s="9"/>
      <c r="I983" s="6"/>
      <c r="J983" s="12"/>
      <c r="K983" s="13"/>
      <c r="L983" s="14" t="str">
        <f t="shared" si="62"/>
        <v/>
      </c>
      <c r="M983" s="14" t="str">
        <f t="shared" si="63"/>
        <v/>
      </c>
      <c r="N983" s="14" t="str">
        <f t="shared" si="64"/>
        <v/>
      </c>
    </row>
    <row r="984" spans="1:14" x14ac:dyDescent="0.2">
      <c r="A984" s="1" t="str">
        <f t="shared" si="61"/>
        <v/>
      </c>
      <c r="B984" s="9"/>
      <c r="C984" s="10" t="str">
        <f>IF(B984="","",COUNTIF(INDEX($B:$B,5):B984,B984))</f>
        <v/>
      </c>
      <c r="D984" s="11"/>
      <c r="E984" s="6"/>
      <c r="F984" s="6"/>
      <c r="G984" s="6"/>
      <c r="H984" s="9"/>
      <c r="I984" s="6"/>
      <c r="J984" s="12"/>
      <c r="K984" s="13"/>
      <c r="L984" s="14" t="str">
        <f t="shared" si="62"/>
        <v/>
      </c>
      <c r="M984" s="14" t="str">
        <f t="shared" si="63"/>
        <v/>
      </c>
      <c r="N984" s="14" t="str">
        <f t="shared" si="64"/>
        <v/>
      </c>
    </row>
    <row r="985" spans="1:14" x14ac:dyDescent="0.2">
      <c r="A985" s="1" t="str">
        <f t="shared" si="61"/>
        <v/>
      </c>
      <c r="B985" s="9"/>
      <c r="C985" s="10" t="str">
        <f>IF(B985="","",COUNTIF(INDEX($B:$B,5):B985,B985))</f>
        <v/>
      </c>
      <c r="D985" s="11"/>
      <c r="E985" s="6"/>
      <c r="F985" s="6"/>
      <c r="G985" s="6"/>
      <c r="H985" s="9"/>
      <c r="I985" s="6"/>
      <c r="J985" s="12"/>
      <c r="K985" s="13"/>
      <c r="L985" s="14" t="str">
        <f t="shared" si="62"/>
        <v/>
      </c>
      <c r="M985" s="14" t="str">
        <f t="shared" si="63"/>
        <v/>
      </c>
      <c r="N985" s="14" t="str">
        <f t="shared" si="64"/>
        <v/>
      </c>
    </row>
    <row r="986" spans="1:14" x14ac:dyDescent="0.2">
      <c r="A986" s="1" t="str">
        <f t="shared" si="61"/>
        <v/>
      </c>
      <c r="B986" s="9"/>
      <c r="C986" s="10" t="str">
        <f>IF(B986="","",COUNTIF(INDEX($B:$B,5):B986,B986))</f>
        <v/>
      </c>
      <c r="D986" s="11"/>
      <c r="E986" s="6"/>
      <c r="F986" s="6"/>
      <c r="G986" s="6"/>
      <c r="H986" s="9"/>
      <c r="I986" s="6"/>
      <c r="J986" s="12"/>
      <c r="K986" s="13"/>
      <c r="L986" s="14" t="str">
        <f t="shared" si="62"/>
        <v/>
      </c>
      <c r="M986" s="14" t="str">
        <f t="shared" si="63"/>
        <v/>
      </c>
      <c r="N986" s="14" t="str">
        <f t="shared" si="64"/>
        <v/>
      </c>
    </row>
    <row r="987" spans="1:14" x14ac:dyDescent="0.2">
      <c r="A987" s="1" t="str">
        <f t="shared" si="61"/>
        <v/>
      </c>
      <c r="B987" s="9"/>
      <c r="C987" s="10" t="str">
        <f>IF(B987="","",COUNTIF(INDEX($B:$B,5):B987,B987))</f>
        <v/>
      </c>
      <c r="D987" s="11"/>
      <c r="E987" s="6"/>
      <c r="F987" s="6"/>
      <c r="G987" s="6"/>
      <c r="H987" s="9"/>
      <c r="I987" s="6"/>
      <c r="J987" s="12"/>
      <c r="K987" s="13"/>
      <c r="L987" s="14" t="str">
        <f t="shared" si="62"/>
        <v/>
      </c>
      <c r="M987" s="14" t="str">
        <f t="shared" si="63"/>
        <v/>
      </c>
      <c r="N987" s="14" t="str">
        <f t="shared" si="64"/>
        <v/>
      </c>
    </row>
    <row r="988" spans="1:14" x14ac:dyDescent="0.2">
      <c r="A988" s="1" t="str">
        <f t="shared" si="61"/>
        <v/>
      </c>
      <c r="B988" s="9"/>
      <c r="C988" s="10" t="str">
        <f>IF(B988="","",COUNTIF(INDEX($B:$B,5):B988,B988))</f>
        <v/>
      </c>
      <c r="D988" s="11"/>
      <c r="E988" s="6"/>
      <c r="F988" s="6"/>
      <c r="G988" s="6"/>
      <c r="H988" s="9"/>
      <c r="I988" s="6"/>
      <c r="J988" s="12"/>
      <c r="K988" s="13"/>
      <c r="L988" s="14" t="str">
        <f t="shared" si="62"/>
        <v/>
      </c>
      <c r="M988" s="14" t="str">
        <f t="shared" si="63"/>
        <v/>
      </c>
      <c r="N988" s="14" t="str">
        <f t="shared" si="64"/>
        <v/>
      </c>
    </row>
    <row r="989" spans="1:14" x14ac:dyDescent="0.2">
      <c r="A989" s="1" t="str">
        <f t="shared" si="61"/>
        <v/>
      </c>
      <c r="B989" s="9"/>
      <c r="C989" s="10" t="str">
        <f>IF(B989="","",COUNTIF(INDEX($B:$B,5):B989,B989))</f>
        <v/>
      </c>
      <c r="D989" s="11"/>
      <c r="E989" s="6"/>
      <c r="F989" s="6"/>
      <c r="G989" s="6"/>
      <c r="H989" s="9"/>
      <c r="I989" s="6"/>
      <c r="J989" s="12"/>
      <c r="K989" s="13"/>
      <c r="L989" s="14" t="str">
        <f t="shared" si="62"/>
        <v/>
      </c>
      <c r="M989" s="14" t="str">
        <f t="shared" si="63"/>
        <v/>
      </c>
      <c r="N989" s="14" t="str">
        <f t="shared" si="64"/>
        <v/>
      </c>
    </row>
    <row r="990" spans="1:14" x14ac:dyDescent="0.2">
      <c r="A990" s="1" t="str">
        <f t="shared" si="61"/>
        <v/>
      </c>
      <c r="B990" s="9"/>
      <c r="C990" s="10" t="str">
        <f>IF(B990="","",COUNTIF(INDEX($B:$B,5):B990,B990))</f>
        <v/>
      </c>
      <c r="D990" s="11"/>
      <c r="E990" s="6"/>
      <c r="F990" s="6"/>
      <c r="G990" s="6"/>
      <c r="H990" s="9"/>
      <c r="I990" s="6"/>
      <c r="J990" s="12"/>
      <c r="K990" s="13"/>
      <c r="L990" s="14" t="str">
        <f t="shared" si="62"/>
        <v/>
      </c>
      <c r="M990" s="14" t="str">
        <f t="shared" si="63"/>
        <v/>
      </c>
      <c r="N990" s="14" t="str">
        <f t="shared" si="64"/>
        <v/>
      </c>
    </row>
    <row r="991" spans="1:14" x14ac:dyDescent="0.2">
      <c r="A991" s="1" t="str">
        <f t="shared" si="61"/>
        <v/>
      </c>
      <c r="B991" s="9"/>
      <c r="C991" s="10" t="str">
        <f>IF(B991="","",COUNTIF(INDEX($B:$B,5):B991,B991))</f>
        <v/>
      </c>
      <c r="D991" s="11"/>
      <c r="E991" s="6"/>
      <c r="F991" s="6"/>
      <c r="G991" s="6"/>
      <c r="H991" s="9"/>
      <c r="I991" s="6"/>
      <c r="J991" s="12"/>
      <c r="K991" s="13"/>
      <c r="L991" s="14" t="str">
        <f t="shared" si="62"/>
        <v/>
      </c>
      <c r="M991" s="14" t="str">
        <f t="shared" si="63"/>
        <v/>
      </c>
      <c r="N991" s="14" t="str">
        <f t="shared" si="64"/>
        <v/>
      </c>
    </row>
    <row r="992" spans="1:14" x14ac:dyDescent="0.2">
      <c r="A992" s="1" t="str">
        <f t="shared" si="61"/>
        <v/>
      </c>
      <c r="B992" s="9"/>
      <c r="C992" s="10" t="str">
        <f>IF(B992="","",COUNTIF(INDEX($B:$B,5):B992,B992))</f>
        <v/>
      </c>
      <c r="D992" s="11"/>
      <c r="E992" s="6"/>
      <c r="F992" s="6"/>
      <c r="G992" s="6"/>
      <c r="H992" s="9"/>
      <c r="I992" s="6"/>
      <c r="J992" s="12"/>
      <c r="K992" s="13"/>
      <c r="L992" s="14" t="str">
        <f t="shared" si="62"/>
        <v/>
      </c>
      <c r="M992" s="14" t="str">
        <f t="shared" si="63"/>
        <v/>
      </c>
      <c r="N992" s="14" t="str">
        <f t="shared" si="64"/>
        <v/>
      </c>
    </row>
    <row r="993" spans="1:14" x14ac:dyDescent="0.2">
      <c r="A993" s="1" t="str">
        <f t="shared" si="61"/>
        <v/>
      </c>
      <c r="B993" s="9"/>
      <c r="C993" s="10" t="str">
        <f>IF(B993="","",COUNTIF(INDEX($B:$B,5):B993,B993))</f>
        <v/>
      </c>
      <c r="D993" s="11"/>
      <c r="E993" s="6"/>
      <c r="F993" s="6"/>
      <c r="G993" s="6"/>
      <c r="H993" s="9"/>
      <c r="I993" s="6"/>
      <c r="J993" s="12"/>
      <c r="K993" s="13"/>
      <c r="L993" s="14" t="str">
        <f t="shared" si="62"/>
        <v/>
      </c>
      <c r="M993" s="14" t="str">
        <f t="shared" si="63"/>
        <v/>
      </c>
      <c r="N993" s="14" t="str">
        <f t="shared" si="64"/>
        <v/>
      </c>
    </row>
    <row r="994" spans="1:14" x14ac:dyDescent="0.2">
      <c r="A994" s="1" t="str">
        <f t="shared" si="61"/>
        <v/>
      </c>
      <c r="B994" s="9"/>
      <c r="C994" s="10" t="str">
        <f>IF(B994="","",COUNTIF(INDEX($B:$B,5):B994,B994))</f>
        <v/>
      </c>
      <c r="D994" s="11"/>
      <c r="E994" s="6"/>
      <c r="F994" s="6"/>
      <c r="G994" s="6"/>
      <c r="H994" s="9"/>
      <c r="I994" s="6"/>
      <c r="J994" s="12"/>
      <c r="K994" s="13"/>
      <c r="L994" s="14" t="str">
        <f t="shared" si="62"/>
        <v/>
      </c>
      <c r="M994" s="14" t="str">
        <f t="shared" si="63"/>
        <v/>
      </c>
      <c r="N994" s="14" t="str">
        <f t="shared" si="64"/>
        <v/>
      </c>
    </row>
    <row r="995" spans="1:14" x14ac:dyDescent="0.2">
      <c r="A995" s="1" t="str">
        <f t="shared" si="61"/>
        <v/>
      </c>
      <c r="B995" s="9"/>
      <c r="C995" s="10" t="str">
        <f>IF(B995="","",COUNTIF(INDEX($B:$B,5):B995,B995))</f>
        <v/>
      </c>
      <c r="D995" s="11"/>
      <c r="E995" s="6"/>
      <c r="F995" s="6"/>
      <c r="G995" s="6"/>
      <c r="H995" s="9"/>
      <c r="I995" s="6"/>
      <c r="J995" s="12"/>
      <c r="K995" s="13"/>
      <c r="L995" s="14" t="str">
        <f t="shared" si="62"/>
        <v/>
      </c>
      <c r="M995" s="14" t="str">
        <f t="shared" si="63"/>
        <v/>
      </c>
      <c r="N995" s="14" t="str">
        <f t="shared" si="64"/>
        <v/>
      </c>
    </row>
    <row r="996" spans="1:14" x14ac:dyDescent="0.2">
      <c r="A996" s="1" t="str">
        <f t="shared" si="61"/>
        <v/>
      </c>
      <c r="B996" s="9"/>
      <c r="C996" s="10" t="str">
        <f>IF(B996="","",COUNTIF(INDEX($B:$B,5):B996,B996))</f>
        <v/>
      </c>
      <c r="D996" s="11"/>
      <c r="E996" s="6"/>
      <c r="F996" s="6"/>
      <c r="G996" s="6"/>
      <c r="H996" s="9"/>
      <c r="I996" s="6"/>
      <c r="J996" s="12"/>
      <c r="K996" s="13"/>
      <c r="L996" s="14" t="str">
        <f t="shared" si="62"/>
        <v/>
      </c>
      <c r="M996" s="14" t="str">
        <f t="shared" si="63"/>
        <v/>
      </c>
      <c r="N996" s="14" t="str">
        <f t="shared" si="64"/>
        <v/>
      </c>
    </row>
    <row r="997" spans="1:14" x14ac:dyDescent="0.2">
      <c r="A997" s="1" t="str">
        <f t="shared" si="61"/>
        <v/>
      </c>
      <c r="B997" s="9"/>
      <c r="C997" s="10" t="str">
        <f>IF(B997="","",COUNTIF(INDEX($B:$B,5):B997,B997))</f>
        <v/>
      </c>
      <c r="D997" s="11"/>
      <c r="E997" s="6"/>
      <c r="F997" s="6"/>
      <c r="G997" s="6"/>
      <c r="H997" s="9"/>
      <c r="I997" s="6"/>
      <c r="J997" s="12"/>
      <c r="K997" s="13"/>
      <c r="L997" s="14" t="str">
        <f t="shared" si="62"/>
        <v/>
      </c>
      <c r="M997" s="14" t="str">
        <f t="shared" si="63"/>
        <v/>
      </c>
      <c r="N997" s="14" t="str">
        <f t="shared" si="64"/>
        <v/>
      </c>
    </row>
    <row r="998" spans="1:14" x14ac:dyDescent="0.2">
      <c r="A998" s="1" t="str">
        <f t="shared" si="61"/>
        <v/>
      </c>
      <c r="B998" s="9"/>
      <c r="C998" s="10" t="str">
        <f>IF(B998="","",COUNTIF(INDEX($B:$B,5):B998,B998))</f>
        <v/>
      </c>
      <c r="D998" s="11"/>
      <c r="E998" s="6"/>
      <c r="F998" s="6"/>
      <c r="G998" s="6"/>
      <c r="H998" s="9"/>
      <c r="I998" s="6"/>
      <c r="J998" s="12"/>
      <c r="K998" s="13"/>
      <c r="L998" s="14" t="str">
        <f t="shared" si="62"/>
        <v/>
      </c>
      <c r="M998" s="14" t="str">
        <f t="shared" si="63"/>
        <v/>
      </c>
      <c r="N998" s="14" t="str">
        <f t="shared" si="64"/>
        <v/>
      </c>
    </row>
    <row r="999" spans="1:14" x14ac:dyDescent="0.2">
      <c r="A999" s="1" t="str">
        <f t="shared" si="61"/>
        <v/>
      </c>
      <c r="B999" s="9"/>
      <c r="C999" s="10" t="str">
        <f>IF(B999="","",COUNTIF(INDEX($B:$B,5):B999,B999))</f>
        <v/>
      </c>
      <c r="D999" s="11"/>
      <c r="E999" s="6"/>
      <c r="F999" s="6"/>
      <c r="G999" s="6"/>
      <c r="H999" s="9"/>
      <c r="I999" s="6"/>
      <c r="J999" s="12"/>
      <c r="K999" s="13"/>
      <c r="L999" s="14" t="str">
        <f t="shared" si="62"/>
        <v/>
      </c>
      <c r="M999" s="14" t="str">
        <f t="shared" si="63"/>
        <v/>
      </c>
      <c r="N999" s="14" t="str">
        <f t="shared" si="64"/>
        <v/>
      </c>
    </row>
    <row r="1000" spans="1:14" x14ac:dyDescent="0.2">
      <c r="A1000" s="1" t="str">
        <f t="shared" si="61"/>
        <v/>
      </c>
      <c r="B1000" s="9"/>
      <c r="C1000" s="10" t="str">
        <f>IF(B1000="","",COUNTIF(INDEX($B:$B,5):B1000,B1000))</f>
        <v/>
      </c>
      <c r="D1000" s="11"/>
      <c r="E1000" s="6"/>
      <c r="F1000" s="6"/>
      <c r="G1000" s="6"/>
      <c r="H1000" s="9"/>
      <c r="I1000" s="6"/>
      <c r="J1000" s="12"/>
      <c r="K1000" s="13"/>
      <c r="L1000" s="14" t="str">
        <f t="shared" si="62"/>
        <v/>
      </c>
      <c r="M1000" s="14" t="str">
        <f t="shared" si="63"/>
        <v/>
      </c>
      <c r="N1000" s="14" t="str">
        <f t="shared" si="64"/>
        <v/>
      </c>
    </row>
    <row r="1001" spans="1:14" x14ac:dyDescent="0.2">
      <c r="A1001" s="1" t="str">
        <f t="shared" si="61"/>
        <v/>
      </c>
      <c r="B1001" s="9"/>
      <c r="C1001" s="10" t="str">
        <f>IF(B1001="","",COUNTIF(INDEX($B:$B,5):B1001,B1001))</f>
        <v/>
      </c>
      <c r="D1001" s="11"/>
      <c r="E1001" s="6"/>
      <c r="F1001" s="6"/>
      <c r="G1001" s="6"/>
      <c r="H1001" s="9"/>
      <c r="I1001" s="6"/>
      <c r="J1001" s="12"/>
      <c r="K1001" s="13"/>
      <c r="L1001" s="14" t="str">
        <f t="shared" si="62"/>
        <v/>
      </c>
      <c r="M1001" s="14" t="str">
        <f t="shared" si="63"/>
        <v/>
      </c>
      <c r="N1001" s="14" t="str">
        <f t="shared" si="64"/>
        <v/>
      </c>
    </row>
    <row r="1002" spans="1:14" x14ac:dyDescent="0.2">
      <c r="A1002" s="1" t="str">
        <f t="shared" si="61"/>
        <v/>
      </c>
      <c r="B1002" s="9"/>
      <c r="C1002" s="10" t="str">
        <f>IF(B1002="","",COUNTIF(INDEX($B:$B,5):B1002,B1002))</f>
        <v/>
      </c>
      <c r="D1002" s="11"/>
      <c r="E1002" s="6"/>
      <c r="F1002" s="6"/>
      <c r="G1002" s="6"/>
      <c r="H1002" s="9"/>
      <c r="I1002" s="6"/>
      <c r="J1002" s="12"/>
      <c r="K1002" s="13"/>
      <c r="L1002" s="14" t="str">
        <f t="shared" si="62"/>
        <v/>
      </c>
      <c r="M1002" s="14" t="str">
        <f t="shared" si="63"/>
        <v/>
      </c>
      <c r="N1002" s="14" t="str">
        <f t="shared" si="64"/>
        <v/>
      </c>
    </row>
    <row r="1003" spans="1:14" x14ac:dyDescent="0.2">
      <c r="A1003" s="1" t="str">
        <f t="shared" si="61"/>
        <v/>
      </c>
      <c r="B1003" s="9"/>
      <c r="C1003" s="10" t="str">
        <f>IF(B1003="","",COUNTIF(INDEX($B:$B,5):B1003,B1003))</f>
        <v/>
      </c>
      <c r="D1003" s="11"/>
      <c r="E1003" s="6"/>
      <c r="F1003" s="6"/>
      <c r="G1003" s="6"/>
      <c r="H1003" s="9"/>
      <c r="I1003" s="6"/>
      <c r="J1003" s="12"/>
      <c r="K1003" s="13"/>
      <c r="L1003" s="14" t="str">
        <f t="shared" si="62"/>
        <v/>
      </c>
      <c r="M1003" s="14" t="str">
        <f t="shared" si="63"/>
        <v/>
      </c>
      <c r="N1003" s="14" t="str">
        <f t="shared" si="64"/>
        <v/>
      </c>
    </row>
    <row r="1004" spans="1:14" x14ac:dyDescent="0.2">
      <c r="A1004" s="1" t="str">
        <f t="shared" si="61"/>
        <v/>
      </c>
      <c r="B1004" s="9"/>
      <c r="C1004" s="10" t="str">
        <f>IF(B1004="","",COUNTIF(INDEX($B:$B,5):B1004,B1004))</f>
        <v/>
      </c>
      <c r="D1004" s="11"/>
      <c r="E1004" s="6"/>
      <c r="F1004" s="6"/>
      <c r="G1004" s="6"/>
      <c r="H1004" s="9"/>
      <c r="I1004" s="6"/>
      <c r="J1004" s="12"/>
      <c r="K1004" s="13"/>
      <c r="L1004" s="14" t="str">
        <f t="shared" si="62"/>
        <v/>
      </c>
      <c r="M1004" s="14" t="str">
        <f t="shared" si="63"/>
        <v/>
      </c>
      <c r="N1004" s="14" t="str">
        <f t="shared" si="64"/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EE6B-F9C1-4280-AAFA-B2F1B5D79D6D}">
  <dimension ref="B1:I4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4.7109375" style="1" customWidth="1"/>
    <col min="3" max="3" width="38.7109375" style="1" customWidth="1"/>
    <col min="4" max="4" width="3.7109375" style="1" customWidth="1"/>
    <col min="5" max="5" width="18.7109375" style="1" customWidth="1"/>
    <col min="6" max="6" width="30.7109375" style="1" customWidth="1"/>
    <col min="7" max="7" width="7.7109375" style="1" customWidth="1"/>
    <col min="8" max="8" width="3.7109375" style="1" customWidth="1"/>
    <col min="9" max="9" width="12.7109375" style="1" customWidth="1"/>
    <col min="10" max="16384" width="11.42578125" style="1"/>
  </cols>
  <sheetData>
    <row r="1" spans="2:9" ht="21" x14ac:dyDescent="0.35">
      <c r="B1" s="2" t="s">
        <v>0</v>
      </c>
    </row>
    <row r="2" spans="2:9" x14ac:dyDescent="0.2">
      <c r="B2" s="3" t="s">
        <v>1</v>
      </c>
    </row>
    <row r="4" spans="2:9" ht="25.5" x14ac:dyDescent="0.2">
      <c r="B4" s="5" t="s">
        <v>2</v>
      </c>
      <c r="C4" s="6" t="s">
        <v>3</v>
      </c>
      <c r="E4" s="7" t="s">
        <v>12</v>
      </c>
      <c r="F4" s="7" t="s">
        <v>15</v>
      </c>
      <c r="G4" s="7" t="s">
        <v>21</v>
      </c>
      <c r="I4" s="7" t="s">
        <v>24</v>
      </c>
    </row>
    <row r="5" spans="2:9" x14ac:dyDescent="0.2">
      <c r="B5" s="5" t="s">
        <v>4</v>
      </c>
      <c r="C5" s="6" t="s">
        <v>5</v>
      </c>
      <c r="E5" s="6" t="s">
        <v>13</v>
      </c>
      <c r="F5" s="6" t="s">
        <v>16</v>
      </c>
      <c r="G5" s="6" t="s">
        <v>22</v>
      </c>
      <c r="I5" s="8">
        <f>DATE(2026,1,1)</f>
        <v>46023</v>
      </c>
    </row>
    <row r="6" spans="2:9" x14ac:dyDescent="0.2">
      <c r="B6" s="5" t="s">
        <v>6</v>
      </c>
      <c r="C6" s="6" t="s">
        <v>7</v>
      </c>
      <c r="E6" s="6" t="s">
        <v>14</v>
      </c>
      <c r="F6" s="6" t="s">
        <v>17</v>
      </c>
      <c r="G6" s="6" t="s">
        <v>23</v>
      </c>
      <c r="I6" s="8">
        <f>DATE(2026,1,2)</f>
        <v>46024</v>
      </c>
    </row>
    <row r="7" spans="2:9" x14ac:dyDescent="0.2">
      <c r="B7" s="5" t="s">
        <v>8</v>
      </c>
      <c r="C7" s="6" t="s">
        <v>9</v>
      </c>
      <c r="F7" s="6" t="s">
        <v>18</v>
      </c>
      <c r="I7" s="8">
        <f>DATE(2026,1,6)</f>
        <v>46028</v>
      </c>
    </row>
    <row r="8" spans="2:9" x14ac:dyDescent="0.2">
      <c r="B8" s="5" t="s">
        <v>10</v>
      </c>
      <c r="C8" s="6" t="s">
        <v>11</v>
      </c>
      <c r="F8" s="6" t="s">
        <v>19</v>
      </c>
      <c r="I8" s="8">
        <f>DATE(2026,1,7)</f>
        <v>46029</v>
      </c>
    </row>
    <row r="9" spans="2:9" x14ac:dyDescent="0.2">
      <c r="F9" s="6" t="s">
        <v>20</v>
      </c>
      <c r="I9" s="8">
        <f>DATE(2026,1,24)</f>
        <v>46046</v>
      </c>
    </row>
    <row r="10" spans="2:9" x14ac:dyDescent="0.2">
      <c r="I10" s="8">
        <f>DATE(2026,4,10)</f>
        <v>46122</v>
      </c>
    </row>
    <row r="11" spans="2:9" x14ac:dyDescent="0.2">
      <c r="I11" s="8">
        <f>DATE(2026,4,12)</f>
        <v>46124</v>
      </c>
    </row>
    <row r="12" spans="2:9" x14ac:dyDescent="0.2">
      <c r="I12" s="8">
        <f>DATE(2026,4,13)</f>
        <v>46125</v>
      </c>
    </row>
    <row r="13" spans="2:9" x14ac:dyDescent="0.2">
      <c r="I13" s="8">
        <f>DATE(2026,5,1)</f>
        <v>46143</v>
      </c>
    </row>
    <row r="14" spans="2:9" x14ac:dyDescent="0.2">
      <c r="I14" s="8">
        <f>DATE(2026,5,31)</f>
        <v>46173</v>
      </c>
    </row>
    <row r="15" spans="2:9" x14ac:dyDescent="0.2">
      <c r="I15" s="8">
        <f>DATE(2026,6,1)</f>
        <v>46174</v>
      </c>
    </row>
    <row r="16" spans="2:9" x14ac:dyDescent="0.2">
      <c r="I16" s="8">
        <f>DATE(2026,8,15)</f>
        <v>46249</v>
      </c>
    </row>
    <row r="17" spans="9:9" x14ac:dyDescent="0.2">
      <c r="I17" s="8">
        <f>DATE(2026,11,30)</f>
        <v>46356</v>
      </c>
    </row>
    <row r="18" spans="9:9" x14ac:dyDescent="0.2">
      <c r="I18" s="8">
        <f>DATE(2026,12,1)</f>
        <v>46357</v>
      </c>
    </row>
    <row r="19" spans="9:9" x14ac:dyDescent="0.2">
      <c r="I19" s="8">
        <f>DATE(2026,12,25)</f>
        <v>46381</v>
      </c>
    </row>
    <row r="20" spans="9:9" x14ac:dyDescent="0.2">
      <c r="I20" s="8">
        <f>DATE(2026,12,26)</f>
        <v>46382</v>
      </c>
    </row>
    <row r="21" spans="9:9" x14ac:dyDescent="0.2">
      <c r="I21" s="8">
        <f>DATE(2027,1,1)</f>
        <v>46388</v>
      </c>
    </row>
    <row r="22" spans="9:9" x14ac:dyDescent="0.2">
      <c r="I22" s="8">
        <f>DATE(2027,1,2)</f>
        <v>46389</v>
      </c>
    </row>
    <row r="23" spans="9:9" x14ac:dyDescent="0.2">
      <c r="I23" s="8">
        <f>DATE(2027,1,6)</f>
        <v>46393</v>
      </c>
    </row>
    <row r="24" spans="9:9" x14ac:dyDescent="0.2">
      <c r="I24" s="8">
        <f>DATE(2027,1,7)</f>
        <v>46394</v>
      </c>
    </row>
    <row r="25" spans="9:9" x14ac:dyDescent="0.2">
      <c r="I25" s="8">
        <f>DATE(2027,1,24)</f>
        <v>46411</v>
      </c>
    </row>
    <row r="26" spans="9:9" x14ac:dyDescent="0.2">
      <c r="I26" s="8">
        <f>DATE(2027,4,30)</f>
        <v>46507</v>
      </c>
    </row>
    <row r="27" spans="9:9" x14ac:dyDescent="0.2">
      <c r="I27" s="8">
        <f>DATE(2027,5,1)</f>
        <v>46508</v>
      </c>
    </row>
    <row r="28" spans="9:9" x14ac:dyDescent="0.2">
      <c r="I28" s="8">
        <f>DATE(2027,5,2)</f>
        <v>46509</v>
      </c>
    </row>
    <row r="29" spans="9:9" x14ac:dyDescent="0.2">
      <c r="I29" s="8">
        <f>DATE(2027,5,3)</f>
        <v>46510</v>
      </c>
    </row>
    <row r="30" spans="9:9" x14ac:dyDescent="0.2">
      <c r="I30" s="8">
        <f>DATE(2027,6,1)</f>
        <v>46539</v>
      </c>
    </row>
    <row r="31" spans="9:9" x14ac:dyDescent="0.2">
      <c r="I31" s="8">
        <f>DATE(2027,6,20)</f>
        <v>46558</v>
      </c>
    </row>
    <row r="32" spans="9:9" x14ac:dyDescent="0.2">
      <c r="I32" s="8">
        <f>DATE(2027,6,21)</f>
        <v>46559</v>
      </c>
    </row>
    <row r="33" spans="2:9" x14ac:dyDescent="0.2">
      <c r="I33" s="8">
        <f>DATE(2027,8,15)</f>
        <v>46614</v>
      </c>
    </row>
    <row r="34" spans="2:9" x14ac:dyDescent="0.2">
      <c r="I34" s="8">
        <f>DATE(2027,11,30)</f>
        <v>46721</v>
      </c>
    </row>
    <row r="35" spans="2:9" x14ac:dyDescent="0.2">
      <c r="I35" s="8">
        <f>DATE(2027,12,1)</f>
        <v>46722</v>
      </c>
    </row>
    <row r="36" spans="2:9" x14ac:dyDescent="0.2">
      <c r="I36" s="8">
        <f>DATE(2027,12,25)</f>
        <v>46746</v>
      </c>
    </row>
    <row r="37" spans="2:9" x14ac:dyDescent="0.2">
      <c r="I37" s="8">
        <f>DATE(2027,12,26)</f>
        <v>46747</v>
      </c>
    </row>
    <row r="38" spans="2:9" x14ac:dyDescent="0.2">
      <c r="I38" s="8"/>
    </row>
    <row r="39" spans="2:9" x14ac:dyDescent="0.2">
      <c r="I39" s="8"/>
    </row>
    <row r="40" spans="2:9" x14ac:dyDescent="0.2">
      <c r="I40" s="8"/>
    </row>
    <row r="41" spans="2:9" x14ac:dyDescent="0.2">
      <c r="I41" s="8"/>
    </row>
    <row r="42" spans="2:9" x14ac:dyDescent="0.2">
      <c r="I42" s="8"/>
    </row>
    <row r="43" spans="2:9" x14ac:dyDescent="0.2">
      <c r="I43" s="8"/>
    </row>
    <row r="45" spans="2:9" x14ac:dyDescent="0.2">
      <c r="B45" s="67" t="s">
        <v>90</v>
      </c>
    </row>
    <row r="46" spans="2:9" x14ac:dyDescent="0.2">
      <c r="B46" s="68" t="s">
        <v>91</v>
      </c>
    </row>
    <row r="47" spans="2:9" x14ac:dyDescent="0.2">
      <c r="B47" s="69" t="s">
        <v>92</v>
      </c>
    </row>
  </sheetData>
  <hyperlinks>
    <hyperlink ref="B47" r:id="rId1" tooltip="Instrucțiuni și alte modele gratuite" xr:uid="{DFF5DF73-C69D-45E6-AE88-1D19281E50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Factură storno</vt:lpstr>
      <vt:lpstr>Registru stornări</vt:lpstr>
      <vt:lpstr>Linii storno</vt:lpstr>
      <vt:lpstr>Facturi emise</vt:lpstr>
      <vt:lpstr>Setări</vt:lpstr>
      <vt:lpstr>Adresa</vt:lpstr>
      <vt:lpstr>'Factură storno'!Área_de_impresión</vt:lpstr>
      <vt:lpstr>CIF</vt:lpstr>
      <vt:lpstr>Firma</vt:lpstr>
      <vt:lpstr>ListaDaNu</vt:lpstr>
      <vt:lpstr>ListaMotiv</vt:lpstr>
      <vt:lpstr>ListaTip</vt:lpstr>
      <vt:lpstr>RandS</vt:lpstr>
      <vt:lpstr>RegCom</vt:lpstr>
      <vt:lpstr>Sarb</vt:lpstr>
      <vt:lpstr>Seria</vt:lpstr>
      <vt:lpstr>'Registru stornări'!Títulos_a_imprimir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factură storno Excel</dc:title>
  <dc:subject>Model Excel gratuit în limba română</dc:subject>
  <dc:creator>Ray Moreno · modelexcel.ro</dc:creator>
  <cp:keywords>modelexcel.ro, model Excel, Model factură storno Excel</cp:keywords>
  <dc:description>© 2026 Ray Moreno – modelexcel.ro. Model gratuit: îl poți folosi și adapta în activitatea ta. Nu este permisă revânzarea lui sau publicarea pe alte site-uri. https://modelexcel.ro/model-factura-storno-excel/</dc:description>
  <cp:lastModifiedBy>Ray Moreno · modelexcel.ro</cp:lastModifiedBy>
  <dcterms:created xsi:type="dcterms:W3CDTF">2026-10-12T17:31:59Z</dcterms:created>
  <dcterms:modified xsi:type="dcterms:W3CDTF">2026-10-13T17:30:43Z</dcterms:modified>
  <cp:category>Model Excel</cp:category>
</cp:coreProperties>
</file>